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mossburg\Documents\Work\osw\"/>
    </mc:Choice>
  </mc:AlternateContent>
  <bookViews>
    <workbookView xWindow="0" yWindow="0" windowWidth="28800" windowHeight="12300"/>
  </bookViews>
  <sheets>
    <sheet name="Bid Summary" sheetId="1" r:id="rId1"/>
    <sheet name="Base Offer " sheetId="5" r:id="rId2"/>
    <sheet name="Alt Offer" sheetId="6" r:id="rId3"/>
    <sheet name="Commitments"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4" i="6" l="1"/>
  <c r="D39" i="1"/>
  <c r="D38" i="1"/>
  <c r="I48" i="6" l="1"/>
  <c r="I49" i="6" s="1"/>
  <c r="O19" i="6"/>
  <c r="O20" i="6" s="1"/>
  <c r="P18" i="6"/>
  <c r="Q18" i="6" s="1"/>
  <c r="O18" i="6"/>
  <c r="Q17" i="6"/>
  <c r="C16" i="6"/>
  <c r="C17" i="6" s="1"/>
  <c r="C15" i="6"/>
  <c r="O10" i="6"/>
  <c r="O9" i="6"/>
  <c r="O8" i="6"/>
  <c r="O7" i="6"/>
  <c r="F14" i="6" s="1"/>
  <c r="O7" i="5"/>
  <c r="O8" i="5"/>
  <c r="O10" i="5" s="1"/>
  <c r="F14" i="5" s="1"/>
  <c r="G14" i="5" s="1"/>
  <c r="O9" i="5"/>
  <c r="C15" i="5"/>
  <c r="Q17" i="5"/>
  <c r="O18" i="5"/>
  <c r="P18" i="5"/>
  <c r="Q18" i="5"/>
  <c r="O19" i="5"/>
  <c r="P19" i="5" s="1"/>
  <c r="Q19" i="5" s="1"/>
  <c r="I48" i="5"/>
  <c r="I49" i="5" s="1"/>
  <c r="F22" i="5" l="1"/>
  <c r="R18" i="5"/>
  <c r="F15" i="6"/>
  <c r="H15" i="6" s="1"/>
  <c r="F15" i="5"/>
  <c r="H15" i="5" s="1"/>
  <c r="G14" i="6"/>
  <c r="H14" i="6"/>
  <c r="O21" i="6"/>
  <c r="P20" i="6"/>
  <c r="Q20" i="6" s="1"/>
  <c r="F17" i="6"/>
  <c r="C18" i="6"/>
  <c r="R18" i="6"/>
  <c r="F16" i="6"/>
  <c r="P19" i="6"/>
  <c r="Q19" i="6" s="1"/>
  <c r="J14" i="5"/>
  <c r="R19" i="5"/>
  <c r="C16" i="5"/>
  <c r="H14" i="5"/>
  <c r="O20" i="5"/>
  <c r="G15" i="5" l="1"/>
  <c r="J15" i="5" s="1"/>
  <c r="G15" i="6"/>
  <c r="J15" i="6" s="1"/>
  <c r="G16" i="6"/>
  <c r="J16" i="6" s="1"/>
  <c r="H16" i="6"/>
  <c r="C19" i="6"/>
  <c r="F18" i="6"/>
  <c r="H17" i="6"/>
  <c r="G17" i="6"/>
  <c r="J17" i="6" s="1"/>
  <c r="O22" i="6"/>
  <c r="P21" i="6"/>
  <c r="Q21" i="6" s="1"/>
  <c r="R19" i="6"/>
  <c r="R20" i="6" s="1"/>
  <c r="J14" i="6"/>
  <c r="O21" i="5"/>
  <c r="P20" i="5"/>
  <c r="Q20" i="5" s="1"/>
  <c r="F16" i="5"/>
  <c r="C17" i="5"/>
  <c r="C20" i="6" l="1"/>
  <c r="F19" i="6"/>
  <c r="G18" i="6"/>
  <c r="H18" i="6"/>
  <c r="R21" i="6"/>
  <c r="P22" i="6"/>
  <c r="Q22" i="6" s="1"/>
  <c r="O23" i="6"/>
  <c r="C18" i="5"/>
  <c r="F17" i="5"/>
  <c r="R20" i="5"/>
  <c r="G16" i="5"/>
  <c r="H16" i="5"/>
  <c r="P21" i="5"/>
  <c r="Q21" i="5" s="1"/>
  <c r="O22" i="5"/>
  <c r="H19" i="6" l="1"/>
  <c r="G19" i="6"/>
  <c r="J19" i="6" s="1"/>
  <c r="R22" i="6"/>
  <c r="C21" i="6"/>
  <c r="F20" i="6"/>
  <c r="J18" i="6"/>
  <c r="O24" i="6"/>
  <c r="P23" i="6"/>
  <c r="Q23" i="6" s="1"/>
  <c r="R21" i="5"/>
  <c r="H17" i="5"/>
  <c r="G17" i="5"/>
  <c r="J17" i="5" s="1"/>
  <c r="O23" i="5"/>
  <c r="P22" i="5"/>
  <c r="Q22" i="5" s="1"/>
  <c r="J16" i="5"/>
  <c r="F18" i="5"/>
  <c r="C19" i="5"/>
  <c r="H20" i="6" l="1"/>
  <c r="G20" i="6"/>
  <c r="J20" i="6" s="1"/>
  <c r="P24" i="6"/>
  <c r="Q24" i="6" s="1"/>
  <c r="O25" i="6"/>
  <c r="C22" i="6"/>
  <c r="F21" i="6"/>
  <c r="R24" i="6"/>
  <c r="R23" i="6"/>
  <c r="H18" i="5"/>
  <c r="G18" i="5"/>
  <c r="P23" i="5"/>
  <c r="Q23" i="5" s="1"/>
  <c r="O24" i="5"/>
  <c r="R22" i="5"/>
  <c r="F19" i="5"/>
  <c r="C20" i="5"/>
  <c r="H21" i="6" l="1"/>
  <c r="G21" i="6"/>
  <c r="O26" i="6"/>
  <c r="P25" i="6"/>
  <c r="Q25" i="6" s="1"/>
  <c r="C23" i="6"/>
  <c r="F22" i="6"/>
  <c r="J18" i="5"/>
  <c r="F20" i="5"/>
  <c r="C21" i="5"/>
  <c r="O25" i="5"/>
  <c r="P24" i="5"/>
  <c r="Q24" i="5" s="1"/>
  <c r="G19" i="5"/>
  <c r="J19" i="5" s="1"/>
  <c r="H19" i="5"/>
  <c r="R23" i="5"/>
  <c r="J21" i="6" l="1"/>
  <c r="H22" i="6"/>
  <c r="G22" i="6"/>
  <c r="J22" i="6" s="1"/>
  <c r="C24" i="6"/>
  <c r="F23" i="6"/>
  <c r="P26" i="6"/>
  <c r="Q26" i="6" s="1"/>
  <c r="R26" i="6" s="1"/>
  <c r="O27" i="6"/>
  <c r="R25" i="6"/>
  <c r="H20" i="5"/>
  <c r="G20" i="5"/>
  <c r="J20" i="5" s="1"/>
  <c r="F21" i="5"/>
  <c r="C22" i="5"/>
  <c r="R24" i="5"/>
  <c r="P25" i="5"/>
  <c r="Q25" i="5" s="1"/>
  <c r="O26" i="5"/>
  <c r="R25" i="5" l="1"/>
  <c r="H23" i="6"/>
  <c r="G23" i="6"/>
  <c r="J23" i="6" s="1"/>
  <c r="C25" i="6"/>
  <c r="F24" i="6"/>
  <c r="O28" i="6"/>
  <c r="P28" i="6" s="1"/>
  <c r="Q28" i="6" s="1"/>
  <c r="P27" i="6"/>
  <c r="Q27" i="6" s="1"/>
  <c r="O27" i="5"/>
  <c r="P26" i="5"/>
  <c r="Q26" i="5" s="1"/>
  <c r="C23" i="5"/>
  <c r="G21" i="5"/>
  <c r="J21" i="5" s="1"/>
  <c r="H21" i="5"/>
  <c r="C26" i="6" l="1"/>
  <c r="F25" i="6"/>
  <c r="R27" i="6"/>
  <c r="R28" i="6" s="1"/>
  <c r="G24" i="6"/>
  <c r="J24" i="6" s="1"/>
  <c r="H24" i="6"/>
  <c r="F23" i="5"/>
  <c r="C24" i="5"/>
  <c r="H22" i="5"/>
  <c r="G22" i="5"/>
  <c r="J22" i="5" s="1"/>
  <c r="R26" i="5"/>
  <c r="P27" i="5"/>
  <c r="Q27" i="5" s="1"/>
  <c r="O28" i="5"/>
  <c r="P28" i="5" s="1"/>
  <c r="Q28" i="5" s="1"/>
  <c r="C27" i="6" l="1"/>
  <c r="F26" i="6"/>
  <c r="H25" i="6"/>
  <c r="G25" i="6"/>
  <c r="J25" i="6" s="1"/>
  <c r="R27" i="5"/>
  <c r="R28" i="5" s="1"/>
  <c r="F24" i="5"/>
  <c r="C25" i="5"/>
  <c r="G23" i="5"/>
  <c r="J23" i="5" s="1"/>
  <c r="H23" i="5"/>
  <c r="H26" i="6" l="1"/>
  <c r="G26" i="6"/>
  <c r="J26" i="6" s="1"/>
  <c r="C28" i="6"/>
  <c r="F27" i="6"/>
  <c r="F25" i="5"/>
  <c r="C26" i="5"/>
  <c r="H24" i="5"/>
  <c r="G24" i="5"/>
  <c r="J24" i="5" s="1"/>
  <c r="H27" i="6" l="1"/>
  <c r="G27" i="6"/>
  <c r="J27" i="6" s="1"/>
  <c r="C29" i="6"/>
  <c r="F28" i="6"/>
  <c r="F26" i="5"/>
  <c r="C27" i="5"/>
  <c r="G25" i="5"/>
  <c r="J25" i="5" s="1"/>
  <c r="H25" i="5"/>
  <c r="C30" i="6" l="1"/>
  <c r="F29" i="6"/>
  <c r="H28" i="6"/>
  <c r="G28" i="6"/>
  <c r="J28" i="6" s="1"/>
  <c r="F27" i="5"/>
  <c r="C28" i="5"/>
  <c r="H26" i="5"/>
  <c r="G26" i="5"/>
  <c r="J26" i="5" s="1"/>
  <c r="H29" i="6" l="1"/>
  <c r="G29" i="6"/>
  <c r="J29" i="6" s="1"/>
  <c r="C31" i="6"/>
  <c r="F30" i="6"/>
  <c r="F28" i="5"/>
  <c r="C29" i="5"/>
  <c r="G27" i="5"/>
  <c r="J27" i="5" s="1"/>
  <c r="H27" i="5"/>
  <c r="C32" i="6" l="1"/>
  <c r="F31" i="6"/>
  <c r="H30" i="6"/>
  <c r="G30" i="6"/>
  <c r="J30" i="6" s="1"/>
  <c r="F29" i="5"/>
  <c r="C30" i="5"/>
  <c r="G28" i="5"/>
  <c r="J28" i="5" s="1"/>
  <c r="H28" i="5"/>
  <c r="H31" i="6" l="1"/>
  <c r="G31" i="6"/>
  <c r="J31" i="6" s="1"/>
  <c r="C33" i="6"/>
  <c r="F32" i="6"/>
  <c r="F30" i="5"/>
  <c r="C31" i="5"/>
  <c r="G29" i="5"/>
  <c r="J29" i="5" s="1"/>
  <c r="H29" i="5"/>
  <c r="H32" i="6" l="1"/>
  <c r="G32" i="6"/>
  <c r="J32" i="6" s="1"/>
  <c r="C34" i="6"/>
  <c r="F33" i="6"/>
  <c r="C32" i="5"/>
  <c r="F31" i="5"/>
  <c r="G30" i="5"/>
  <c r="J30" i="5" s="1"/>
  <c r="H30" i="5"/>
  <c r="H33" i="6" l="1"/>
  <c r="G33" i="6"/>
  <c r="J33" i="6" s="1"/>
  <c r="C35" i="6"/>
  <c r="F34" i="6"/>
  <c r="G31" i="5"/>
  <c r="J31" i="5" s="1"/>
  <c r="H31" i="5"/>
  <c r="F32" i="5"/>
  <c r="C33" i="5"/>
  <c r="G34" i="6" l="1"/>
  <c r="J34" i="6" s="1"/>
  <c r="H34" i="6"/>
  <c r="C36" i="6"/>
  <c r="F35" i="6"/>
  <c r="G32" i="5"/>
  <c r="J32" i="5" s="1"/>
  <c r="H32" i="5"/>
  <c r="F33" i="5"/>
  <c r="C34" i="5"/>
  <c r="G35" i="6" l="1"/>
  <c r="J35" i="6" s="1"/>
  <c r="H35" i="6"/>
  <c r="F36" i="6"/>
  <c r="C37" i="6"/>
  <c r="F34" i="5"/>
  <c r="C35" i="5"/>
  <c r="G33" i="5"/>
  <c r="J33" i="5" s="1"/>
  <c r="H33" i="5"/>
  <c r="H36" i="6" l="1"/>
  <c r="G36" i="6"/>
  <c r="J36" i="6" s="1"/>
  <c r="C38" i="6"/>
  <c r="F37" i="6"/>
  <c r="F35" i="5"/>
  <c r="C36" i="5"/>
  <c r="G34" i="5"/>
  <c r="J34" i="5" s="1"/>
  <c r="H34" i="5"/>
  <c r="C39" i="6" l="1"/>
  <c r="F38" i="6"/>
  <c r="G37" i="6"/>
  <c r="J37" i="6" s="1"/>
  <c r="H37" i="6"/>
  <c r="F36" i="5"/>
  <c r="C37" i="5"/>
  <c r="G35" i="5"/>
  <c r="J35" i="5" s="1"/>
  <c r="H35" i="5"/>
  <c r="H38" i="6" l="1"/>
  <c r="G38" i="6"/>
  <c r="J38" i="6" s="1"/>
  <c r="F39" i="6"/>
  <c r="C40" i="6"/>
  <c r="F37" i="5"/>
  <c r="C38" i="5"/>
  <c r="H36" i="5"/>
  <c r="G36" i="5"/>
  <c r="J36" i="5" s="1"/>
  <c r="C41" i="6" l="1"/>
  <c r="F40" i="6"/>
  <c r="H39" i="6"/>
  <c r="G39" i="6"/>
  <c r="J39" i="6" s="1"/>
  <c r="F38" i="5"/>
  <c r="C39" i="5"/>
  <c r="G37" i="5"/>
  <c r="J37" i="5" s="1"/>
  <c r="H37" i="5"/>
  <c r="C42" i="6" l="1"/>
  <c r="F41" i="6"/>
  <c r="H40" i="6"/>
  <c r="G40" i="6"/>
  <c r="J40" i="6" s="1"/>
  <c r="F39" i="5"/>
  <c r="C40" i="5"/>
  <c r="G38" i="5"/>
  <c r="J38" i="5" s="1"/>
  <c r="H38" i="5"/>
  <c r="C43" i="6" l="1"/>
  <c r="F42" i="6"/>
  <c r="G41" i="6"/>
  <c r="J41" i="6" s="1"/>
  <c r="H41" i="6"/>
  <c r="C41" i="5"/>
  <c r="F40" i="5"/>
  <c r="H39" i="5"/>
  <c r="G39" i="5"/>
  <c r="J39" i="5" s="1"/>
  <c r="G42" i="6" l="1"/>
  <c r="J42" i="6" s="1"/>
  <c r="H42" i="6"/>
  <c r="F43" i="6"/>
  <c r="C44" i="6"/>
  <c r="G40" i="5"/>
  <c r="J40" i="5" s="1"/>
  <c r="H40" i="5"/>
  <c r="F41" i="5"/>
  <c r="C42" i="5"/>
  <c r="C45" i="6" l="1"/>
  <c r="F45" i="6" s="1"/>
  <c r="F44" i="6"/>
  <c r="H43" i="6"/>
  <c r="G43" i="6"/>
  <c r="J43" i="6" s="1"/>
  <c r="F42" i="5"/>
  <c r="C43" i="5"/>
  <c r="G41" i="5"/>
  <c r="J41" i="5" s="1"/>
  <c r="H41" i="5"/>
  <c r="H44" i="6" l="1"/>
  <c r="G44" i="6"/>
  <c r="J44" i="6" s="1"/>
  <c r="G45" i="6"/>
  <c r="H45" i="6"/>
  <c r="H48" i="6" s="1"/>
  <c r="H49" i="6" s="1"/>
  <c r="C52" i="6" s="1"/>
  <c r="F48" i="6"/>
  <c r="F49" i="6" s="1"/>
  <c r="C53" i="6" s="1"/>
  <c r="F43" i="5"/>
  <c r="C44" i="5"/>
  <c r="G42" i="5"/>
  <c r="J42" i="5" s="1"/>
  <c r="H42" i="5"/>
  <c r="J45" i="6" l="1"/>
  <c r="J48" i="6" s="1"/>
  <c r="J49" i="6" s="1"/>
  <c r="G48" i="6"/>
  <c r="G49" i="6" s="1"/>
  <c r="C51" i="6" s="1"/>
  <c r="F44" i="5"/>
  <c r="C45" i="5"/>
  <c r="F45" i="5" s="1"/>
  <c r="H43" i="5"/>
  <c r="G43" i="5"/>
  <c r="J43" i="5" s="1"/>
  <c r="G45" i="5" l="1"/>
  <c r="H45" i="5"/>
  <c r="H48" i="5" s="1"/>
  <c r="H49" i="5" s="1"/>
  <c r="F48" i="5"/>
  <c r="F49" i="5" s="1"/>
  <c r="C53" i="5" s="1"/>
  <c r="G44" i="5"/>
  <c r="J44" i="5" s="1"/>
  <c r="H44" i="5"/>
  <c r="C52" i="5" l="1"/>
  <c r="J45" i="5"/>
  <c r="J48" i="5" s="1"/>
  <c r="J49" i="5" s="1"/>
  <c r="G48" i="5"/>
  <c r="G49" i="5" s="1"/>
  <c r="C51" i="5" s="1"/>
  <c r="C54" i="5" l="1"/>
  <c r="C39" i="1" s="1"/>
  <c r="C38" i="1"/>
</calcChain>
</file>

<file path=xl/sharedStrings.xml><?xml version="1.0" encoding="utf-8"?>
<sst xmlns="http://schemas.openxmlformats.org/spreadsheetml/2006/main" count="118" uniqueCount="88">
  <si>
    <t>Application Form for Qualified Offshore Wind Projects</t>
  </si>
  <si>
    <t>Project Name</t>
  </si>
  <si>
    <t>Primary Sponsor</t>
  </si>
  <si>
    <t>Primary Contact</t>
  </si>
  <si>
    <t>Name</t>
  </si>
  <si>
    <t>Phone 1</t>
  </si>
  <si>
    <t>Phone 2</t>
  </si>
  <si>
    <t>E-mail</t>
  </si>
  <si>
    <t>Address</t>
  </si>
  <si>
    <t>Site Lease Location</t>
  </si>
  <si>
    <t>Point of Interconnection</t>
  </si>
  <si>
    <t>Total Capital Costs ($MM USD)</t>
  </si>
  <si>
    <t>Turbine Manufacturer and Type</t>
  </si>
  <si>
    <t>CO2</t>
  </si>
  <si>
    <t>SO2</t>
  </si>
  <si>
    <t>Pm</t>
  </si>
  <si>
    <t xml:space="preserve">Offer </t>
  </si>
  <si>
    <t>MW</t>
  </si>
  <si>
    <t>Project P(50) Capacity Factor</t>
  </si>
  <si>
    <t>Print Name and Title</t>
  </si>
  <si>
    <t>Offer overview</t>
  </si>
  <si>
    <t>Base</t>
  </si>
  <si>
    <t xml:space="preserve">State Gross Product </t>
  </si>
  <si>
    <t>Output</t>
  </si>
  <si>
    <t>Wages</t>
  </si>
  <si>
    <t>Storage? (Y/N)</t>
  </si>
  <si>
    <t>Nominal Levelized OREC Purchase Price ($/MWh)</t>
  </si>
  <si>
    <t>Net Cost</t>
  </si>
  <si>
    <t>Economic Impact ($ Nominal NPV @7% Discount Rate)</t>
  </si>
  <si>
    <t>The applicant makes the following commitments, should they agree to become a Qualified Offshore Wind Project</t>
  </si>
  <si>
    <t>The applicant will ensure that the project is compliant with all applicable Federal and State statutes and regulations and municipal code requirements, and will commitment to provide proof of all such compliance on an ongoing basis</t>
  </si>
  <si>
    <t>_____________________________________________________</t>
  </si>
  <si>
    <t>Notify the Board, within 30 days, of the departure of any key employee</t>
  </si>
  <si>
    <t>Submit the expertise and qualifications for any new key employee for approval by the Board</t>
  </si>
  <si>
    <t>Seek Board approval for any changes to the organizational structure of key employee positions and the level of expertise and qualifications of those key employees</t>
  </si>
  <si>
    <t>Obtain prior Board approval for an entity to assume a controlling interest in the proposed project or the approved qualified offshore wind project</t>
  </si>
  <si>
    <t>The applicant commits that any decommissioning costs in excess of the anticipated costs stated in the application shall not be made up by ratepayers, suppliers, or providers.</t>
  </si>
  <si>
    <t>The applicant will provide audited financial statements to the Board on a quarterly and annual basis.</t>
  </si>
  <si>
    <t>The applicant will commit that the cost difference in the event that changes in the project reduce or eliminate tax benefits, or tax benefits do not materialize for any reason including changes in tax laws, will not be made up by ratepayers, suppliers, or providers.</t>
  </si>
  <si>
    <t>For the duration of the project, the Applicant will;</t>
  </si>
  <si>
    <t>Signature</t>
  </si>
  <si>
    <t>New Jersey OREC Application Form for Qualified Offshore Wind Projects</t>
  </si>
  <si>
    <t>P(50) Net Capacity Factor</t>
  </si>
  <si>
    <t>Nominal Levelized OREC Purchase Price ($/MWh) Net of Market Revenues</t>
  </si>
  <si>
    <t>Projected Ratepayer Impact (% Increase (decrease) in average monthly bill)</t>
  </si>
  <si>
    <t>Tax receipts</t>
  </si>
  <si>
    <t>NOx</t>
  </si>
  <si>
    <t>New Jersey OREC Application Form for Qualified Offshore Wind Projects - Commitments</t>
  </si>
  <si>
    <t>Annual OREC Allowance (ORECs/year)</t>
  </si>
  <si>
    <t>NPV</t>
  </si>
  <si>
    <t>Annuity</t>
  </si>
  <si>
    <t>Project COD Start Month</t>
  </si>
  <si>
    <t>Project COD Start Year</t>
  </si>
  <si>
    <t>End year</t>
  </si>
  <si>
    <t>End month</t>
  </si>
  <si>
    <t>Partial Output</t>
  </si>
  <si>
    <t>Projected Output (at P50)</t>
  </si>
  <si>
    <t>System Upgrade portion of OREC Cost ($/OREC)</t>
  </si>
  <si>
    <t>All-in OREC Price ($/OREC)</t>
  </si>
  <si>
    <t>Total OREC Payment</t>
  </si>
  <si>
    <t>System Upgrade Portion of payment</t>
  </si>
  <si>
    <t>Total Market Revenues</t>
  </si>
  <si>
    <t>Market Revenues ($/MWh)</t>
  </si>
  <si>
    <t>Discount Rate</t>
  </si>
  <si>
    <t>Levelized OREC Price ($/MWh)</t>
  </si>
  <si>
    <t>Transmission Portion ($/MWh)</t>
  </si>
  <si>
    <t>Net Cost ($/MWh)</t>
  </si>
  <si>
    <t>The applicant will provide the Board with copies of all permits and approvals within 14 days of receipt.</t>
  </si>
  <si>
    <t>Date</t>
  </si>
  <si>
    <t>Project Nameplate Capacity (MW)</t>
  </si>
  <si>
    <t>Net Reduction in Emissions (tons) at P(50) Net capacity factor over project life</t>
  </si>
  <si>
    <t>Jobs/Year from Construction (FTEs @1,820 hrs/FTE)</t>
  </si>
  <si>
    <t>Jobs/Year from Operation and Maintenance  (FTEs @1,820 hrs/FTE)</t>
  </si>
  <si>
    <t>Alt1</t>
  </si>
  <si>
    <t>First Year OREC Purchase Price ($/MWh)</t>
  </si>
  <si>
    <t>Requesting True-up for System Upgrade Costs? (Y/N)</t>
  </si>
  <si>
    <t xml:space="preserve"> System-upgrade costs?</t>
  </si>
  <si>
    <t>Y</t>
  </si>
  <si>
    <t xml:space="preserve">Requesting True-up of </t>
  </si>
  <si>
    <t>The applicant will notify the Board, in writing, of any changes to equity or other ownership interests within 30 days of such changes and such changes will be subject to BPU approval</t>
  </si>
  <si>
    <t>If the applicant cannot make any of the above certifications, they should provide an explanation below.</t>
  </si>
  <si>
    <t>Nominal Levelized Cost of Energy ($/MWh)</t>
  </si>
  <si>
    <t>The applicants commit to pass along tax credits or other governmental benefits to ratepayers that are greater than projected.</t>
  </si>
  <si>
    <t>Energy Year</t>
  </si>
  <si>
    <t>Energy Year End</t>
  </si>
  <si>
    <t>Energy Year Start</t>
  </si>
  <si>
    <t>Alt</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</si>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</sst>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s>
  <fonts count="9"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b/>
      <i/>
      <sz val="11"/>
      <color theme="1"/>
      <name val="Times New Roman"/>
      <family val="1"/>
    </font>
    <font>
      <b/>
      <i/>
      <u/>
      <sz val="11"/>
      <color theme="1"/>
      <name val="Times New Roman"/>
      <family val="1"/>
    </font>
    <font>
      <i/>
      <u/>
      <sz val="11"/>
      <color theme="1"/>
      <name val="Times New Roman"/>
      <family val="1"/>
    </font>
    <font>
      <b/>
      <sz val="13"/>
      <color theme="1"/>
      <name val="Times New Roman"/>
      <family val="1"/>
    </font>
    <font>
      <i/>
      <sz val="11"/>
      <color theme="1"/>
      <name val="Times New Roman"/>
      <family val="1"/>
    </font>
  </fonts>
  <fills count="7">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3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87">
    <xf numFmtId="0" fontId="0" fillId="0" borderId="0" xfId="0"/>
    <xf numFmtId="0" fontId="2" fillId="0" borderId="0" xfId="0" applyFont="1" applyAlignment="1">
      <alignment wrapText="1"/>
    </xf>
    <xf numFmtId="0" fontId="2" fillId="0" borderId="0" xfId="0" applyFont="1"/>
    <xf numFmtId="0" fontId="2" fillId="3" borderId="0" xfId="0" applyFont="1" applyFill="1" applyAlignment="1">
      <alignment wrapText="1"/>
    </xf>
    <xf numFmtId="0" fontId="2" fillId="3" borderId="0" xfId="0" applyFont="1" applyFill="1"/>
    <xf numFmtId="0" fontId="2" fillId="5" borderId="4" xfId="0" applyFont="1" applyFill="1" applyBorder="1"/>
    <xf numFmtId="0" fontId="2" fillId="5" borderId="4" xfId="0" applyFont="1" applyFill="1" applyBorder="1" applyAlignment="1">
      <alignment horizontal="left" indent="1"/>
    </xf>
    <xf numFmtId="0" fontId="3" fillId="5" borderId="4" xfId="0" applyFont="1" applyFill="1" applyBorder="1"/>
    <xf numFmtId="0" fontId="2" fillId="5" borderId="4" xfId="0" applyFont="1" applyFill="1" applyBorder="1" applyAlignment="1">
      <alignment horizontal="left" indent="4"/>
    </xf>
    <xf numFmtId="0" fontId="2" fillId="5" borderId="4" xfId="0" applyFont="1" applyFill="1" applyBorder="1" applyAlignment="1">
      <alignment horizontal="left" indent="5"/>
    </xf>
    <xf numFmtId="0" fontId="2" fillId="5" borderId="6" xfId="0" applyFont="1" applyFill="1" applyBorder="1"/>
    <xf numFmtId="0" fontId="2" fillId="5" borderId="0" xfId="0" applyFont="1" applyFill="1" applyBorder="1"/>
    <xf numFmtId="0" fontId="2" fillId="5" borderId="5" xfId="0" applyFont="1" applyFill="1" applyBorder="1"/>
    <xf numFmtId="0" fontId="4" fillId="5" borderId="4" xfId="0" applyFont="1" applyFill="1" applyBorder="1"/>
    <xf numFmtId="0" fontId="4" fillId="5" borderId="1" xfId="0" applyFont="1" applyFill="1" applyBorder="1"/>
    <xf numFmtId="0" fontId="5" fillId="5" borderId="4" xfId="0" applyFont="1" applyFill="1" applyBorder="1"/>
    <xf numFmtId="0" fontId="6" fillId="5" borderId="4" xfId="0" applyFont="1" applyFill="1" applyBorder="1"/>
    <xf numFmtId="0" fontId="2" fillId="5" borderId="13" xfId="0" applyFont="1" applyFill="1" applyBorder="1" applyAlignment="1">
      <alignment wrapText="1"/>
    </xf>
    <xf numFmtId="0" fontId="2" fillId="5" borderId="14" xfId="0" applyFont="1" applyFill="1" applyBorder="1" applyAlignment="1">
      <alignment wrapText="1"/>
    </xf>
    <xf numFmtId="0" fontId="3" fillId="5" borderId="0" xfId="0" applyFont="1" applyFill="1"/>
    <xf numFmtId="0" fontId="2" fillId="5" borderId="0" xfId="0" applyFont="1" applyFill="1"/>
    <xf numFmtId="166" fontId="2" fillId="5" borderId="0" xfId="3" applyNumberFormat="1" applyFont="1" applyFill="1"/>
    <xf numFmtId="164" fontId="2" fillId="5" borderId="0" xfId="0" applyNumberFormat="1" applyFont="1" applyFill="1"/>
    <xf numFmtId="164" fontId="2" fillId="5" borderId="0" xfId="1" applyNumberFormat="1" applyFont="1" applyFill="1"/>
    <xf numFmtId="165" fontId="2" fillId="5" borderId="0" xfId="2" applyNumberFormat="1" applyFont="1" applyFill="1"/>
    <xf numFmtId="9" fontId="2" fillId="3" borderId="0" xfId="3" applyFont="1" applyFill="1"/>
    <xf numFmtId="164" fontId="2" fillId="3" borderId="0" xfId="1" applyNumberFormat="1" applyFont="1" applyFill="1"/>
    <xf numFmtId="44" fontId="2" fillId="5" borderId="0" xfId="2" applyFont="1" applyFill="1"/>
    <xf numFmtId="8" fontId="2" fillId="5" borderId="0" xfId="0" applyNumberFormat="1" applyFont="1" applyFill="1"/>
    <xf numFmtId="0" fontId="2" fillId="5" borderId="17" xfId="0" applyFont="1" applyFill="1" applyBorder="1" applyAlignment="1">
      <alignment wrapText="1"/>
    </xf>
    <xf numFmtId="0" fontId="2" fillId="5" borderId="18" xfId="0" applyFont="1" applyFill="1" applyBorder="1"/>
    <xf numFmtId="0" fontId="2" fillId="5" borderId="19" xfId="0" applyFont="1" applyFill="1" applyBorder="1"/>
    <xf numFmtId="165" fontId="2" fillId="5" borderId="20" xfId="2" applyNumberFormat="1" applyFont="1" applyFill="1" applyBorder="1"/>
    <xf numFmtId="165" fontId="2" fillId="5" borderId="21" xfId="0" applyNumberFormat="1" applyFont="1" applyFill="1" applyBorder="1"/>
    <xf numFmtId="0" fontId="2" fillId="5" borderId="22" xfId="0" applyFont="1" applyFill="1" applyBorder="1"/>
    <xf numFmtId="165" fontId="2" fillId="5" borderId="23" xfId="2" applyNumberFormat="1" applyFont="1" applyFill="1" applyBorder="1"/>
    <xf numFmtId="165" fontId="2" fillId="5" borderId="24" xfId="0" applyNumberFormat="1" applyFont="1" applyFill="1" applyBorder="1"/>
    <xf numFmtId="8" fontId="2" fillId="5" borderId="0" xfId="0" applyNumberFormat="1" applyFont="1" applyFill="1" applyBorder="1"/>
    <xf numFmtId="8" fontId="2" fillId="5" borderId="5" xfId="0" applyNumberFormat="1" applyFont="1" applyFill="1" applyBorder="1"/>
    <xf numFmtId="0" fontId="6" fillId="0" borderId="0" xfId="0" applyFont="1" applyFill="1" applyBorder="1" applyAlignment="1">
      <alignment horizontal="center"/>
    </xf>
    <xf numFmtId="0" fontId="6" fillId="0" borderId="5" xfId="0" applyFont="1" applyFill="1" applyBorder="1" applyAlignment="1">
      <alignment horizontal="center"/>
    </xf>
    <xf numFmtId="6" fontId="2" fillId="5" borderId="0" xfId="0" applyNumberFormat="1" applyFont="1" applyFill="1"/>
    <xf numFmtId="0" fontId="2" fillId="5" borderId="25" xfId="0" applyFont="1" applyFill="1" applyBorder="1" applyAlignment="1">
      <alignment wrapText="1"/>
    </xf>
    <xf numFmtId="0" fontId="2" fillId="3" borderId="0" xfId="0" applyFont="1" applyFill="1" applyProtection="1">
      <protection locked="0"/>
    </xf>
    <xf numFmtId="0" fontId="2" fillId="3" borderId="0" xfId="0" applyFont="1" applyFill="1" applyAlignment="1" applyProtection="1">
      <alignment wrapText="1"/>
      <protection locked="0"/>
    </xf>
    <xf numFmtId="0" fontId="2" fillId="0" borderId="0" xfId="0" applyFont="1" applyProtection="1">
      <protection locked="0"/>
    </xf>
    <xf numFmtId="0" fontId="7" fillId="3" borderId="9" xfId="0" applyFont="1" applyFill="1" applyBorder="1" applyAlignment="1" applyProtection="1">
      <alignment horizontal="center"/>
      <protection locked="0"/>
    </xf>
    <xf numFmtId="0" fontId="7" fillId="3" borderId="15" xfId="0" applyFont="1" applyFill="1" applyBorder="1" applyAlignment="1" applyProtection="1">
      <protection locked="0"/>
    </xf>
    <xf numFmtId="0" fontId="4" fillId="3" borderId="0" xfId="0" applyFont="1" applyFill="1" applyAlignment="1" applyProtection="1">
      <alignment wrapText="1"/>
      <protection locked="0"/>
    </xf>
    <xf numFmtId="0" fontId="2" fillId="0" borderId="12" xfId="0" applyFont="1" applyFill="1" applyBorder="1" applyAlignment="1" applyProtection="1">
      <alignment wrapText="1"/>
      <protection locked="0"/>
    </xf>
    <xf numFmtId="0" fontId="2" fillId="5" borderId="13" xfId="0" applyFont="1" applyFill="1" applyBorder="1" applyAlignment="1" applyProtection="1">
      <alignment wrapText="1"/>
      <protection locked="0"/>
    </xf>
    <xf numFmtId="0" fontId="2" fillId="5" borderId="13" xfId="0" applyFont="1" applyFill="1" applyBorder="1" applyAlignment="1" applyProtection="1">
      <alignment horizontal="left" wrapText="1" indent="2"/>
      <protection locked="0"/>
    </xf>
    <xf numFmtId="0" fontId="8" fillId="5" borderId="13" xfId="0" applyFont="1" applyFill="1" applyBorder="1" applyAlignment="1" applyProtection="1">
      <alignment wrapText="1"/>
      <protection locked="0"/>
    </xf>
    <xf numFmtId="0" fontId="2" fillId="4" borderId="0" xfId="0" applyFont="1" applyFill="1" applyBorder="1" applyProtection="1">
      <protection locked="0"/>
    </xf>
    <xf numFmtId="0" fontId="2" fillId="4" borderId="5" xfId="0" applyFont="1" applyFill="1" applyBorder="1" applyProtection="1">
      <protection locked="0"/>
    </xf>
    <xf numFmtId="0" fontId="2" fillId="4" borderId="7" xfId="0" applyFont="1" applyFill="1" applyBorder="1" applyProtection="1">
      <protection locked="0"/>
    </xf>
    <xf numFmtId="0" fontId="2" fillId="4" borderId="8" xfId="0" applyFont="1" applyFill="1" applyBorder="1" applyProtection="1">
      <protection locked="0"/>
    </xf>
    <xf numFmtId="8" fontId="4" fillId="5" borderId="26" xfId="0" applyNumberFormat="1" applyFont="1" applyFill="1" applyBorder="1"/>
    <xf numFmtId="0" fontId="8" fillId="5" borderId="27" xfId="0" applyFont="1" applyFill="1" applyBorder="1"/>
    <xf numFmtId="8" fontId="4" fillId="5" borderId="28" xfId="0" applyNumberFormat="1" applyFont="1" applyFill="1" applyBorder="1"/>
    <xf numFmtId="0" fontId="8" fillId="5" borderId="15" xfId="0" applyFont="1" applyFill="1" applyBorder="1"/>
    <xf numFmtId="0" fontId="8" fillId="5" borderId="15" xfId="0" applyFont="1" applyFill="1" applyBorder="1" applyAlignment="1">
      <alignment horizontal="left" indent="2"/>
    </xf>
    <xf numFmtId="43" fontId="2" fillId="3" borderId="0" xfId="0" applyNumberFormat="1" applyFont="1" applyFill="1"/>
    <xf numFmtId="43" fontId="2" fillId="5" borderId="0" xfId="0" applyNumberFormat="1" applyFont="1" applyFill="1"/>
    <xf numFmtId="0" fontId="8" fillId="5" borderId="30" xfId="0" applyFont="1" applyFill="1" applyBorder="1"/>
    <xf numFmtId="8" fontId="2" fillId="3" borderId="0" xfId="0" applyNumberFormat="1" applyFont="1" applyFill="1"/>
    <xf numFmtId="165" fontId="2" fillId="3" borderId="0" xfId="2" applyNumberFormat="1" applyFont="1" applyFill="1"/>
    <xf numFmtId="0" fontId="2" fillId="5" borderId="16" xfId="0" applyFont="1" applyFill="1" applyBorder="1" applyAlignment="1">
      <alignment wrapText="1"/>
    </xf>
    <xf numFmtId="8" fontId="4" fillId="0" borderId="29" xfId="0" applyNumberFormat="1" applyFont="1" applyFill="1" applyBorder="1"/>
    <xf numFmtId="44" fontId="2" fillId="2" borderId="20" xfId="2" applyFont="1" applyFill="1" applyBorder="1" applyProtection="1">
      <protection locked="0"/>
    </xf>
    <xf numFmtId="164" fontId="2" fillId="6" borderId="20" xfId="1" applyNumberFormat="1" applyFont="1" applyFill="1" applyBorder="1" applyProtection="1">
      <protection locked="0"/>
    </xf>
    <xf numFmtId="44" fontId="2" fillId="2" borderId="23" xfId="2" applyFont="1" applyFill="1" applyBorder="1" applyProtection="1">
      <protection locked="0"/>
    </xf>
    <xf numFmtId="164" fontId="2" fillId="6" borderId="23" xfId="1" applyNumberFormat="1" applyFont="1" applyFill="1" applyBorder="1" applyProtection="1">
      <protection locked="0"/>
    </xf>
    <xf numFmtId="165" fontId="2" fillId="2" borderId="20" xfId="2" applyNumberFormat="1" applyFont="1" applyFill="1" applyBorder="1" applyProtection="1">
      <protection locked="0"/>
    </xf>
    <xf numFmtId="165" fontId="2" fillId="2" borderId="23" xfId="2" applyNumberFormat="1" applyFont="1" applyFill="1" applyBorder="1" applyProtection="1">
      <protection locked="0"/>
    </xf>
    <xf numFmtId="0" fontId="2" fillId="2" borderId="0" xfId="0" applyFont="1" applyFill="1" applyAlignment="1" applyProtection="1">
      <alignment horizontal="right"/>
      <protection locked="0"/>
    </xf>
    <xf numFmtId="0" fontId="2" fillId="2" borderId="0" xfId="0" applyFont="1" applyFill="1" applyProtection="1">
      <protection locked="0"/>
    </xf>
    <xf numFmtId="9" fontId="2" fillId="2" borderId="0" xfId="3" applyFont="1" applyFill="1" applyProtection="1">
      <protection locked="0"/>
    </xf>
    <xf numFmtId="0" fontId="2" fillId="2" borderId="0" xfId="0" applyFont="1" applyFill="1" applyAlignment="1" applyProtection="1">
      <alignment horizontal="center"/>
      <protection locked="0"/>
    </xf>
    <xf numFmtId="0" fontId="2" fillId="4" borderId="0" xfId="0" applyFont="1" applyFill="1" applyBorder="1" applyAlignment="1" applyProtection="1">
      <alignment horizontal="center"/>
      <protection locked="0"/>
    </xf>
    <xf numFmtId="0" fontId="2" fillId="4" borderId="5" xfId="0" applyFont="1" applyFill="1" applyBorder="1" applyAlignment="1" applyProtection="1">
      <alignment horizontal="center"/>
      <protection locked="0"/>
    </xf>
    <xf numFmtId="0" fontId="7" fillId="3" borderId="9" xfId="0" applyFont="1" applyFill="1" applyBorder="1" applyAlignment="1">
      <alignment horizontal="center"/>
    </xf>
    <xf numFmtId="0" fontId="7" fillId="3" borderId="10" xfId="0" applyFont="1" applyFill="1" applyBorder="1" applyAlignment="1">
      <alignment horizontal="center"/>
    </xf>
    <xf numFmtId="0" fontId="7" fillId="3" borderId="11" xfId="0" applyFont="1" applyFill="1" applyBorder="1" applyAlignment="1">
      <alignment horizontal="center"/>
    </xf>
    <xf numFmtId="0" fontId="2" fillId="4" borderId="2" xfId="0" applyFont="1" applyFill="1" applyBorder="1" applyAlignment="1" applyProtection="1">
      <alignment horizontal="center"/>
      <protection locked="0"/>
    </xf>
    <xf numFmtId="0" fontId="2" fillId="4" borderId="3" xfId="0" applyFont="1" applyFill="1" applyBorder="1" applyAlignment="1" applyProtection="1">
      <alignment horizontal="center"/>
      <protection locked="0"/>
    </xf>
    <xf numFmtId="0" fontId="2" fillId="5" borderId="0" xfId="0" applyFont="1" applyFill="1" applyAlignment="1">
      <alignment horizontal="center"/>
    </xf>
  </cellXfs>
  <cellStyles count="4">
    <cellStyle name="Comma" xfId="1" builtinId="3"/>
    <cellStyle name="Currency" xfId="2" builtinId="4"/>
    <cellStyle name="Normal" xfId="0" builtinId="0"/>
    <cellStyle name="Percent" xfId="3" builtinId="5"/>
  </cellStyles>
  <dxfs count="2">
    <dxf>
      <font>
        <strike val="0"/>
      </font>
      <fill>
        <patternFill>
          <bgColor theme="1"/>
        </patternFill>
      </fill>
    </dxf>
    <dxf>
      <font>
        <strike val="0"/>
      </font>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4"/>
  <sheetViews>
    <sheetView tabSelected="1" workbookViewId="0">
      <selection activeCell="C34" sqref="C34"/>
    </sheetView>
  </sheetViews>
  <sheetFormatPr defaultRowHeight="15" x14ac:dyDescent="0.25"/>
  <cols>
    <col min="1" max="1" width="4" style="2" customWidth="1"/>
    <col min="2" max="2" width="70" style="2" bestFit="1" customWidth="1"/>
    <col min="3" max="4" width="20.7109375" style="2" customWidth="1"/>
    <col min="5" max="16384" width="9.140625" style="2"/>
  </cols>
  <sheetData>
    <row r="1" spans="1:5" x14ac:dyDescent="0.25">
      <c r="A1" s="4"/>
      <c r="B1" s="4"/>
      <c r="C1" s="4"/>
      <c r="D1" s="4"/>
      <c r="E1" s="4"/>
    </row>
    <row r="2" spans="1:5" ht="15.75" thickBot="1" x14ac:dyDescent="0.3">
      <c r="A2" s="4"/>
      <c r="B2" s="4"/>
      <c r="C2" s="4"/>
      <c r="D2" s="4"/>
      <c r="E2" s="4"/>
    </row>
    <row r="3" spans="1:5" ht="17.25" thickBot="1" x14ac:dyDescent="0.3">
      <c r="A3" s="4"/>
      <c r="B3" s="81" t="s">
        <v>41</v>
      </c>
      <c r="C3" s="82"/>
      <c r="D3" s="83"/>
      <c r="E3" s="4"/>
    </row>
    <row r="4" spans="1:5" x14ac:dyDescent="0.25">
      <c r="A4" s="4"/>
      <c r="B4" s="4"/>
      <c r="C4" s="4"/>
      <c r="D4" s="4"/>
      <c r="E4" s="4"/>
    </row>
    <row r="5" spans="1:5" x14ac:dyDescent="0.25">
      <c r="A5" s="4"/>
      <c r="B5" s="4"/>
      <c r="C5" s="4"/>
      <c r="D5" s="4"/>
      <c r="E5" s="4"/>
    </row>
    <row r="6" spans="1:5" x14ac:dyDescent="0.25">
      <c r="A6" s="4"/>
      <c r="B6" s="14" t="s">
        <v>1</v>
      </c>
      <c r="C6" s="84"/>
      <c r="D6" s="85"/>
      <c r="E6" s="4"/>
    </row>
    <row r="7" spans="1:5" x14ac:dyDescent="0.25">
      <c r="A7" s="4"/>
      <c r="B7" s="13" t="s">
        <v>2</v>
      </c>
      <c r="C7" s="79"/>
      <c r="D7" s="80"/>
      <c r="E7" s="4"/>
    </row>
    <row r="8" spans="1:5" x14ac:dyDescent="0.25">
      <c r="A8" s="4"/>
      <c r="B8" s="13" t="s">
        <v>3</v>
      </c>
      <c r="C8" s="11"/>
      <c r="D8" s="12"/>
      <c r="E8" s="4"/>
    </row>
    <row r="9" spans="1:5" ht="15" customHeight="1" x14ac:dyDescent="0.25">
      <c r="A9" s="4"/>
      <c r="B9" s="6" t="s">
        <v>4</v>
      </c>
      <c r="C9" s="79"/>
      <c r="D9" s="80"/>
      <c r="E9" s="4"/>
    </row>
    <row r="10" spans="1:5" ht="15" customHeight="1" x14ac:dyDescent="0.25">
      <c r="A10" s="4"/>
      <c r="B10" s="6" t="s">
        <v>5</v>
      </c>
      <c r="C10" s="79"/>
      <c r="D10" s="80"/>
      <c r="E10" s="4"/>
    </row>
    <row r="11" spans="1:5" ht="15" customHeight="1" x14ac:dyDescent="0.25">
      <c r="A11" s="4"/>
      <c r="B11" s="6" t="s">
        <v>6</v>
      </c>
      <c r="C11" s="79"/>
      <c r="D11" s="80"/>
      <c r="E11" s="4"/>
    </row>
    <row r="12" spans="1:5" ht="15" customHeight="1" x14ac:dyDescent="0.25">
      <c r="A12" s="4"/>
      <c r="B12" s="6" t="s">
        <v>7</v>
      </c>
      <c r="C12" s="79"/>
      <c r="D12" s="80"/>
      <c r="E12" s="4"/>
    </row>
    <row r="13" spans="1:5" ht="15" customHeight="1" x14ac:dyDescent="0.25">
      <c r="A13" s="4"/>
      <c r="B13" s="6" t="s">
        <v>8</v>
      </c>
      <c r="C13" s="79"/>
      <c r="D13" s="80"/>
      <c r="E13" s="4"/>
    </row>
    <row r="14" spans="1:5" x14ac:dyDescent="0.25">
      <c r="A14" s="4"/>
      <c r="B14" s="5"/>
      <c r="C14" s="11"/>
      <c r="D14" s="12"/>
      <c r="E14" s="4"/>
    </row>
    <row r="15" spans="1:5" x14ac:dyDescent="0.25">
      <c r="A15" s="4"/>
      <c r="B15" s="15" t="s">
        <v>20</v>
      </c>
      <c r="C15" s="11"/>
      <c r="D15" s="12"/>
      <c r="E15" s="4"/>
    </row>
    <row r="16" spans="1:5" x14ac:dyDescent="0.25">
      <c r="A16" s="4"/>
      <c r="B16" s="7"/>
      <c r="C16" s="11"/>
      <c r="D16" s="12"/>
      <c r="E16" s="4"/>
    </row>
    <row r="17" spans="1:5" x14ac:dyDescent="0.25">
      <c r="A17" s="4"/>
      <c r="B17" s="16"/>
      <c r="C17" s="39" t="s">
        <v>21</v>
      </c>
      <c r="D17" s="40" t="s">
        <v>73</v>
      </c>
      <c r="E17" s="4"/>
    </row>
    <row r="18" spans="1:5" x14ac:dyDescent="0.25">
      <c r="A18" s="4"/>
      <c r="B18" s="5" t="s">
        <v>69</v>
      </c>
      <c r="C18" s="53"/>
      <c r="D18" s="54"/>
      <c r="E18" s="4"/>
    </row>
    <row r="19" spans="1:5" x14ac:dyDescent="0.25">
      <c r="A19" s="4"/>
      <c r="B19" s="5" t="s">
        <v>12</v>
      </c>
      <c r="C19" s="53"/>
      <c r="D19" s="54"/>
      <c r="E19" s="4"/>
    </row>
    <row r="20" spans="1:5" x14ac:dyDescent="0.25">
      <c r="A20" s="4"/>
      <c r="B20" s="5" t="s">
        <v>42</v>
      </c>
      <c r="C20" s="53"/>
      <c r="D20" s="54"/>
      <c r="E20" s="4"/>
    </row>
    <row r="21" spans="1:5" x14ac:dyDescent="0.25">
      <c r="A21" s="4"/>
      <c r="B21" s="5" t="s">
        <v>9</v>
      </c>
      <c r="C21" s="53"/>
      <c r="D21" s="54"/>
      <c r="E21" s="4"/>
    </row>
    <row r="22" spans="1:5" x14ac:dyDescent="0.25">
      <c r="A22" s="4"/>
      <c r="B22" s="5" t="s">
        <v>10</v>
      </c>
      <c r="C22" s="53"/>
      <c r="D22" s="54"/>
      <c r="E22" s="4"/>
    </row>
    <row r="23" spans="1:5" x14ac:dyDescent="0.25">
      <c r="A23" s="4"/>
      <c r="B23" s="5" t="s">
        <v>25</v>
      </c>
      <c r="C23" s="53"/>
      <c r="D23" s="54"/>
      <c r="E23" s="4"/>
    </row>
    <row r="24" spans="1:5" x14ac:dyDescent="0.25">
      <c r="A24" s="4"/>
      <c r="B24" s="5" t="s">
        <v>11</v>
      </c>
      <c r="C24" s="53"/>
      <c r="D24" s="54"/>
      <c r="E24" s="4"/>
    </row>
    <row r="25" spans="1:5" x14ac:dyDescent="0.25">
      <c r="A25" s="4"/>
      <c r="B25" s="5" t="s">
        <v>28</v>
      </c>
      <c r="C25" s="53"/>
      <c r="D25" s="54"/>
      <c r="E25" s="4"/>
    </row>
    <row r="26" spans="1:5" x14ac:dyDescent="0.25">
      <c r="A26" s="4"/>
      <c r="B26" s="8" t="s">
        <v>22</v>
      </c>
      <c r="C26" s="53"/>
      <c r="D26" s="54"/>
      <c r="E26" s="4"/>
    </row>
    <row r="27" spans="1:5" x14ac:dyDescent="0.25">
      <c r="A27" s="4"/>
      <c r="B27" s="8" t="s">
        <v>23</v>
      </c>
      <c r="C27" s="53"/>
      <c r="D27" s="54"/>
      <c r="E27" s="4"/>
    </row>
    <row r="28" spans="1:5" x14ac:dyDescent="0.25">
      <c r="A28" s="4"/>
      <c r="B28" s="8" t="s">
        <v>24</v>
      </c>
      <c r="C28" s="53"/>
      <c r="D28" s="54"/>
      <c r="E28" s="4"/>
    </row>
    <row r="29" spans="1:5" x14ac:dyDescent="0.25">
      <c r="A29" s="4"/>
      <c r="B29" s="8" t="s">
        <v>45</v>
      </c>
      <c r="C29" s="53"/>
      <c r="D29" s="54"/>
      <c r="E29" s="4"/>
    </row>
    <row r="30" spans="1:5" x14ac:dyDescent="0.25">
      <c r="A30" s="4"/>
      <c r="B30" s="8" t="s">
        <v>71</v>
      </c>
      <c r="C30" s="53"/>
      <c r="D30" s="54"/>
      <c r="E30" s="4"/>
    </row>
    <row r="31" spans="1:5" x14ac:dyDescent="0.25">
      <c r="A31" s="4"/>
      <c r="B31" s="8" t="s">
        <v>72</v>
      </c>
      <c r="C31" s="53"/>
      <c r="D31" s="54"/>
      <c r="E31" s="4"/>
    </row>
    <row r="32" spans="1:5" x14ac:dyDescent="0.25">
      <c r="A32" s="4"/>
      <c r="B32" s="5" t="s">
        <v>70</v>
      </c>
      <c r="C32" s="53"/>
      <c r="D32" s="54"/>
      <c r="E32" s="4"/>
    </row>
    <row r="33" spans="1:5" x14ac:dyDescent="0.25">
      <c r="A33" s="4"/>
      <c r="B33" s="9" t="s">
        <v>13</v>
      </c>
      <c r="C33" s="53"/>
      <c r="D33" s="54"/>
      <c r="E33" s="4"/>
    </row>
    <row r="34" spans="1:5" x14ac:dyDescent="0.25">
      <c r="A34" s="4"/>
      <c r="B34" s="9" t="s">
        <v>14</v>
      </c>
      <c r="C34" s="53"/>
      <c r="D34" s="54"/>
      <c r="E34" s="4"/>
    </row>
    <row r="35" spans="1:5" x14ac:dyDescent="0.25">
      <c r="A35" s="4"/>
      <c r="B35" s="9" t="s">
        <v>46</v>
      </c>
      <c r="C35" s="53"/>
      <c r="D35" s="54"/>
      <c r="E35" s="4"/>
    </row>
    <row r="36" spans="1:5" x14ac:dyDescent="0.25">
      <c r="A36" s="4"/>
      <c r="B36" s="9" t="s">
        <v>15</v>
      </c>
      <c r="C36" s="53"/>
      <c r="D36" s="54"/>
      <c r="E36" s="4"/>
    </row>
    <row r="37" spans="1:5" x14ac:dyDescent="0.25">
      <c r="A37" s="4"/>
      <c r="B37" s="5" t="s">
        <v>74</v>
      </c>
      <c r="C37" s="53"/>
      <c r="D37" s="54"/>
      <c r="E37" s="4"/>
    </row>
    <row r="38" spans="1:5" x14ac:dyDescent="0.25">
      <c r="A38" s="4"/>
      <c r="B38" s="5" t="s">
        <v>26</v>
      </c>
      <c r="C38" s="37">
        <f>'Base Offer '!C51</f>
        <v>0</v>
      </c>
      <c r="D38" s="38">
        <f>'Alt Offer'!C51</f>
        <v>0</v>
      </c>
      <c r="E38" s="4"/>
    </row>
    <row r="39" spans="1:5" x14ac:dyDescent="0.25">
      <c r="A39" s="4"/>
      <c r="B39" s="5" t="s">
        <v>43</v>
      </c>
      <c r="C39" s="37">
        <f>'Base Offer '!C54</f>
        <v>0</v>
      </c>
      <c r="D39" s="38">
        <f>'Alt Offer'!C54</f>
        <v>0</v>
      </c>
      <c r="E39" s="4"/>
    </row>
    <row r="40" spans="1:5" x14ac:dyDescent="0.25">
      <c r="A40" s="4"/>
      <c r="B40" s="5" t="s">
        <v>81</v>
      </c>
      <c r="C40" s="53"/>
      <c r="D40" s="54"/>
      <c r="E40" s="4"/>
    </row>
    <row r="41" spans="1:5" x14ac:dyDescent="0.25">
      <c r="A41" s="4"/>
      <c r="B41" s="5" t="s">
        <v>75</v>
      </c>
      <c r="C41" s="53"/>
      <c r="D41" s="54"/>
      <c r="E41" s="4"/>
    </row>
    <row r="42" spans="1:5" x14ac:dyDescent="0.25">
      <c r="A42" s="4"/>
      <c r="B42" s="5" t="s">
        <v>48</v>
      </c>
      <c r="C42" s="53"/>
      <c r="D42" s="54"/>
      <c r="E42" s="4"/>
    </row>
    <row r="43" spans="1:5" x14ac:dyDescent="0.25">
      <c r="A43" s="4"/>
      <c r="B43" s="10" t="s">
        <v>44</v>
      </c>
      <c r="C43" s="55"/>
      <c r="D43" s="56"/>
      <c r="E43" s="4"/>
    </row>
    <row r="44" spans="1:5" x14ac:dyDescent="0.25">
      <c r="A44" s="4"/>
      <c r="B44" s="4"/>
      <c r="C44" s="4"/>
      <c r="D44" s="4"/>
      <c r="E44" s="4"/>
    </row>
  </sheetData>
  <sheetProtection algorithmName="SHA-512" hashValue="kV1uXY9suox8h6kNzyPSyfcUVouFqWdWdMhyQ47fWnxHsQe9diHXTMbYw8qrEIDRy0e5wO5VWMVSKDLK2iZIVQ==" saltValue="dvo+8kWbQcTuMA3T64Ut7Q==" spinCount="100000" sheet="1" objects="1" scenarios="1" selectLockedCells="1"/>
  <protectedRanges>
    <protectedRange sqref="C40:D43" name="Range4"/>
    <protectedRange sqref="C9:D13" name="Range2"/>
    <protectedRange sqref="C6:D7" name="Range1"/>
    <protectedRange sqref="C18:D37" name="Range3"/>
  </protectedRanges>
  <mergeCells count="8">
    <mergeCell ref="C13:D13"/>
    <mergeCell ref="B3:D3"/>
    <mergeCell ref="C6:D6"/>
    <mergeCell ref="C7:D7"/>
    <mergeCell ref="C9:D9"/>
    <mergeCell ref="C10:D10"/>
    <mergeCell ref="C11:D11"/>
    <mergeCell ref="C12:D12"/>
  </mergeCells>
  <dataValidations count="2">
    <dataValidation type="list" allowBlank="1" showInputMessage="1" showErrorMessage="1" sqref="C17">
      <formula1>"Base, Alt1, Alt2, Alt3, Alt4, Alt5"</formula1>
    </dataValidation>
    <dataValidation type="list" allowBlank="1" showInputMessage="1" showErrorMessage="1" sqref="D17">
      <formula1>"Alt1, Alt2, Alt3, Alt4, Alt5"</formula1>
    </dataValidation>
  </dataValidations>
  <pageMargins left="0.7" right="0.7" top="0.75" bottom="0.75" header="0.3" footer="0.3"/>
  <pageSetup scale="73"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3"/>
  <sheetViews>
    <sheetView workbookViewId="0">
      <selection activeCell="C9" sqref="C9"/>
    </sheetView>
  </sheetViews>
  <sheetFormatPr defaultRowHeight="15" outlineLevelRow="1" outlineLevelCol="1" x14ac:dyDescent="0.25"/>
  <cols>
    <col min="1" max="1" width="5.140625" style="2" customWidth="1"/>
    <col min="2" max="2" width="38.140625" style="2" customWidth="1"/>
    <col min="3" max="3" width="10.5703125" style="2" customWidth="1"/>
    <col min="4" max="4" width="18.140625" style="2" customWidth="1"/>
    <col min="5" max="5" width="22" style="2" customWidth="1"/>
    <col min="6" max="6" width="15.42578125" style="2" customWidth="1"/>
    <col min="7" max="7" width="17.5703125" style="2" bestFit="1" customWidth="1"/>
    <col min="8" max="8" width="17.28515625" style="2" customWidth="1"/>
    <col min="9" max="10" width="16" style="2" bestFit="1" customWidth="1"/>
    <col min="11" max="11" width="12.28515625" style="2" bestFit="1" customWidth="1"/>
    <col min="12" max="12" width="13.7109375" style="2" customWidth="1"/>
    <col min="13" max="13" width="16.7109375" style="2" bestFit="1" customWidth="1"/>
    <col min="14" max="14" width="16.5703125" style="2" hidden="1" customWidth="1" outlineLevel="1"/>
    <col min="15" max="16" width="9.140625" style="2" hidden="1" customWidth="1" outlineLevel="1"/>
    <col min="17" max="18" width="11.5703125" style="2" hidden="1" customWidth="1" outlineLevel="1"/>
    <col min="19" max="19" width="9.140625" style="2" collapsed="1"/>
    <col min="20" max="16384" width="9.140625" style="2"/>
  </cols>
  <sheetData>
    <row r="1" spans="1:19" x14ac:dyDescent="0.25">
      <c r="A1" s="4"/>
      <c r="B1" s="4"/>
      <c r="C1" s="4"/>
      <c r="D1" s="4"/>
      <c r="E1" s="4"/>
      <c r="F1" s="4"/>
      <c r="G1" s="4"/>
      <c r="H1" s="4"/>
      <c r="I1" s="4"/>
      <c r="J1" s="4"/>
      <c r="K1" s="4"/>
      <c r="L1" s="4"/>
      <c r="M1" s="4"/>
      <c r="N1" s="4"/>
      <c r="O1" s="4"/>
      <c r="P1" s="4"/>
      <c r="Q1" s="4"/>
      <c r="R1" s="4"/>
      <c r="S1" s="4"/>
    </row>
    <row r="2" spans="1:19" x14ac:dyDescent="0.25">
      <c r="A2" s="4"/>
      <c r="B2" s="19" t="s">
        <v>0</v>
      </c>
      <c r="C2" s="20"/>
      <c r="D2" s="20"/>
      <c r="E2" s="20"/>
      <c r="F2" s="20"/>
      <c r="G2" s="20"/>
      <c r="H2" s="20"/>
      <c r="I2" s="20"/>
      <c r="J2" s="20"/>
      <c r="K2" s="20"/>
      <c r="L2" s="4"/>
      <c r="M2" s="4"/>
      <c r="N2" s="4"/>
      <c r="O2" s="4"/>
      <c r="P2" s="4"/>
      <c r="Q2" s="4"/>
      <c r="R2" s="4"/>
      <c r="S2" s="4"/>
    </row>
    <row r="3" spans="1:19" x14ac:dyDescent="0.25">
      <c r="A3" s="4"/>
      <c r="B3" s="20"/>
      <c r="C3" s="20"/>
      <c r="D3" s="20"/>
      <c r="E3" s="20"/>
      <c r="F3" s="20"/>
      <c r="G3" s="20"/>
      <c r="H3" s="20"/>
      <c r="I3" s="20"/>
      <c r="J3" s="20"/>
      <c r="K3" s="20"/>
      <c r="L3" s="4"/>
      <c r="M3" s="4"/>
      <c r="N3" s="4"/>
      <c r="O3" s="4"/>
      <c r="P3" s="4"/>
      <c r="Q3" s="4"/>
      <c r="R3" s="4"/>
      <c r="S3" s="4"/>
    </row>
    <row r="4" spans="1:19" x14ac:dyDescent="0.25">
      <c r="A4" s="4"/>
      <c r="B4" s="20"/>
      <c r="C4" s="20"/>
      <c r="D4" s="20"/>
      <c r="E4" s="20"/>
      <c r="F4" s="20"/>
      <c r="G4" s="20"/>
      <c r="H4" s="20"/>
      <c r="I4" s="20"/>
      <c r="J4" s="20"/>
      <c r="K4" s="20"/>
      <c r="L4" s="4"/>
      <c r="M4" s="4"/>
      <c r="N4" s="4"/>
      <c r="O4" s="4"/>
      <c r="P4" s="4"/>
      <c r="Q4" s="4"/>
      <c r="R4" s="4"/>
      <c r="S4" s="4"/>
    </row>
    <row r="5" spans="1:19" x14ac:dyDescent="0.25">
      <c r="A5" s="4"/>
      <c r="B5" s="20" t="s">
        <v>16</v>
      </c>
      <c r="C5" s="75" t="s">
        <v>21</v>
      </c>
      <c r="D5" s="20"/>
      <c r="E5" s="20"/>
      <c r="F5" s="21"/>
      <c r="G5" s="20"/>
      <c r="H5" s="20"/>
      <c r="I5" s="20"/>
      <c r="J5" s="20"/>
      <c r="K5" s="20"/>
      <c r="L5" s="4"/>
      <c r="M5" s="4"/>
      <c r="N5" s="4"/>
      <c r="O5" s="4"/>
      <c r="P5" s="4"/>
      <c r="Q5" s="4"/>
      <c r="R5" s="4"/>
      <c r="S5" s="4"/>
    </row>
    <row r="6" spans="1:19" x14ac:dyDescent="0.25">
      <c r="A6" s="4"/>
      <c r="B6" s="20" t="s">
        <v>17</v>
      </c>
      <c r="C6" s="76">
        <v>200</v>
      </c>
      <c r="D6" s="20"/>
      <c r="E6" s="20" t="s">
        <v>78</v>
      </c>
      <c r="F6" s="20"/>
      <c r="G6" s="20"/>
      <c r="H6" s="20"/>
      <c r="I6" s="20"/>
      <c r="J6" s="20"/>
      <c r="K6" s="20"/>
      <c r="L6" s="4"/>
      <c r="M6" s="4"/>
      <c r="N6" s="4"/>
      <c r="O6" s="4"/>
      <c r="P6" s="4"/>
      <c r="Q6" s="4"/>
      <c r="R6" s="4"/>
      <c r="S6" s="4"/>
    </row>
    <row r="7" spans="1:19" x14ac:dyDescent="0.25">
      <c r="A7" s="4"/>
      <c r="B7" s="20" t="s">
        <v>52</v>
      </c>
      <c r="C7" s="76">
        <v>2022</v>
      </c>
      <c r="D7" s="20"/>
      <c r="E7" s="20" t="s">
        <v>76</v>
      </c>
      <c r="F7" s="78" t="s">
        <v>87</v>
      </c>
      <c r="G7" s="20"/>
      <c r="H7" s="20"/>
      <c r="I7" s="20"/>
      <c r="J7" s="20"/>
      <c r="K7" s="20"/>
      <c r="L7" s="4"/>
      <c r="M7" s="4"/>
      <c r="N7" s="4" t="s">
        <v>85</v>
      </c>
      <c r="O7" s="4">
        <f>IF(C8&lt;=5,C7,C7+1)</f>
        <v>2023</v>
      </c>
      <c r="P7" s="4"/>
      <c r="Q7" s="4"/>
      <c r="R7" s="4"/>
      <c r="S7" s="4"/>
    </row>
    <row r="8" spans="1:19" x14ac:dyDescent="0.25">
      <c r="A8" s="4"/>
      <c r="B8" s="20" t="s">
        <v>51</v>
      </c>
      <c r="C8" s="76">
        <v>6</v>
      </c>
      <c r="D8" s="20"/>
      <c r="E8" s="20"/>
      <c r="F8" s="20"/>
      <c r="G8" s="20"/>
      <c r="H8" s="20"/>
      <c r="I8" s="20"/>
      <c r="J8" s="20"/>
      <c r="K8" s="20"/>
      <c r="L8" s="4"/>
      <c r="M8" s="4"/>
      <c r="N8" s="4" t="s">
        <v>53</v>
      </c>
      <c r="O8" s="4">
        <f>IF(C8=1,C7+19,C7+20)</f>
        <v>2042</v>
      </c>
      <c r="P8" s="4"/>
      <c r="Q8" s="4"/>
      <c r="R8" s="4"/>
      <c r="S8" s="4"/>
    </row>
    <row r="9" spans="1:19" x14ac:dyDescent="0.25">
      <c r="A9" s="4"/>
      <c r="B9" s="20" t="s">
        <v>18</v>
      </c>
      <c r="C9" s="77">
        <v>0.45</v>
      </c>
      <c r="D9" s="20"/>
      <c r="E9" s="22"/>
      <c r="F9" s="20"/>
      <c r="G9" s="20"/>
      <c r="H9" s="20"/>
      <c r="I9" s="20"/>
      <c r="J9" s="20"/>
      <c r="K9" s="20"/>
      <c r="L9" s="4"/>
      <c r="M9" s="4"/>
      <c r="N9" s="4" t="s">
        <v>54</v>
      </c>
      <c r="O9" s="4">
        <f>IF(C8=1,13,C8-1)</f>
        <v>5</v>
      </c>
      <c r="P9" s="4"/>
      <c r="Q9" s="4"/>
      <c r="R9" s="4"/>
      <c r="S9" s="4"/>
    </row>
    <row r="10" spans="1:19" x14ac:dyDescent="0.25">
      <c r="A10" s="4"/>
      <c r="B10" s="20" t="s">
        <v>63</v>
      </c>
      <c r="C10" s="21">
        <v>7.0000000000000007E-2</v>
      </c>
      <c r="D10" s="20"/>
      <c r="E10" s="22"/>
      <c r="F10" s="20"/>
      <c r="G10" s="20"/>
      <c r="H10" s="20"/>
      <c r="I10" s="20"/>
      <c r="J10" s="20"/>
      <c r="K10" s="20"/>
      <c r="L10" s="4"/>
      <c r="M10" s="4"/>
      <c r="N10" s="4" t="s">
        <v>84</v>
      </c>
      <c r="O10" s="4">
        <f>IF(AND(C8&lt;=5,C8&gt;1),O8,O8+1)</f>
        <v>2043</v>
      </c>
      <c r="P10" s="4"/>
      <c r="Q10" s="4"/>
      <c r="R10" s="4"/>
      <c r="S10" s="4"/>
    </row>
    <row r="11" spans="1:19" x14ac:dyDescent="0.25">
      <c r="A11" s="4"/>
      <c r="B11" s="20"/>
      <c r="C11" s="20"/>
      <c r="D11" s="20"/>
      <c r="E11" s="20"/>
      <c r="F11" s="20"/>
      <c r="G11" s="20"/>
      <c r="H11" s="20"/>
      <c r="I11" s="20"/>
      <c r="J11" s="20"/>
      <c r="K11" s="20"/>
      <c r="L11" s="4"/>
      <c r="M11" s="4"/>
      <c r="N11" s="4"/>
      <c r="O11" s="4"/>
      <c r="P11" s="4"/>
      <c r="Q11" s="4"/>
      <c r="R11" s="4"/>
      <c r="S11" s="4"/>
    </row>
    <row r="12" spans="1:19" ht="15.75" thickBot="1" x14ac:dyDescent="0.3">
      <c r="A12" s="4"/>
      <c r="B12" s="20"/>
      <c r="C12" s="20"/>
      <c r="D12" s="86"/>
      <c r="E12" s="86"/>
      <c r="F12" s="20"/>
      <c r="G12" s="20"/>
      <c r="H12" s="20"/>
      <c r="I12" s="20"/>
      <c r="J12" s="20"/>
      <c r="K12" s="20"/>
      <c r="L12" s="4"/>
      <c r="M12" s="4"/>
      <c r="N12" s="4"/>
      <c r="O12" s="4"/>
      <c r="P12" s="4"/>
      <c r="Q12" s="4"/>
      <c r="R12" s="4"/>
      <c r="S12" s="4"/>
    </row>
    <row r="13" spans="1:19" ht="49.5" customHeight="1" x14ac:dyDescent="0.25">
      <c r="A13" s="4"/>
      <c r="B13" s="20"/>
      <c r="C13" s="67" t="s">
        <v>83</v>
      </c>
      <c r="D13" s="29" t="s">
        <v>58</v>
      </c>
      <c r="E13" s="29" t="s">
        <v>57</v>
      </c>
      <c r="F13" s="29" t="s">
        <v>56</v>
      </c>
      <c r="G13" s="29" t="s">
        <v>59</v>
      </c>
      <c r="H13" s="29" t="s">
        <v>60</v>
      </c>
      <c r="I13" s="29" t="s">
        <v>61</v>
      </c>
      <c r="J13" s="30" t="s">
        <v>27</v>
      </c>
      <c r="K13" s="20"/>
      <c r="L13" s="4"/>
      <c r="M13" s="4"/>
      <c r="N13" s="4"/>
      <c r="O13" s="4"/>
      <c r="P13" s="4"/>
      <c r="Q13" s="4"/>
      <c r="R13" s="4"/>
      <c r="S13" s="4"/>
    </row>
    <row r="14" spans="1:19" ht="15" customHeight="1" x14ac:dyDescent="0.25">
      <c r="A14" s="4"/>
      <c r="B14" s="20"/>
      <c r="C14" s="31">
        <v>2019</v>
      </c>
      <c r="D14" s="69">
        <v>0</v>
      </c>
      <c r="E14" s="69">
        <v>0</v>
      </c>
      <c r="F14" s="70">
        <f t="shared" ref="F14:F45" si="0">IF(C14=$O$7,VLOOKUP($C$8,$N$17:$R$29,4,FALSE),IF(AND(C14&gt;$O$7,C14&lt;$O$10),8760*$C$9*$C$6,IF(C14=$O$10,VLOOKUP($C$8,$N$17:$R$29,5,FALSE),0)))</f>
        <v>0</v>
      </c>
      <c r="G14" s="32">
        <f t="shared" ref="G14:G45" si="1">+F14*D14</f>
        <v>0</v>
      </c>
      <c r="H14" s="32">
        <f t="shared" ref="H14:H45" si="2">E14*F14</f>
        <v>0</v>
      </c>
      <c r="I14" s="73">
        <v>0</v>
      </c>
      <c r="J14" s="33">
        <f t="shared" ref="J14:J45" si="3">+G14-I14</f>
        <v>0</v>
      </c>
      <c r="K14" s="22"/>
      <c r="L14" s="66"/>
      <c r="M14" s="4"/>
      <c r="N14" s="4" t="s">
        <v>55</v>
      </c>
      <c r="O14" s="4"/>
      <c r="P14" s="4"/>
      <c r="Q14" s="4"/>
      <c r="R14" s="4"/>
      <c r="S14" s="4"/>
    </row>
    <row r="15" spans="1:19" ht="15" customHeight="1" x14ac:dyDescent="0.25">
      <c r="A15" s="4"/>
      <c r="B15" s="20"/>
      <c r="C15" s="31">
        <f t="shared" ref="C15:C45" si="4">+C14+1</f>
        <v>2020</v>
      </c>
      <c r="D15" s="69">
        <v>0</v>
      </c>
      <c r="E15" s="69">
        <v>0</v>
      </c>
      <c r="F15" s="70">
        <f t="shared" si="0"/>
        <v>0</v>
      </c>
      <c r="G15" s="32">
        <f t="shared" si="1"/>
        <v>0</v>
      </c>
      <c r="H15" s="32">
        <f t="shared" si="2"/>
        <v>0</v>
      </c>
      <c r="I15" s="73">
        <v>0</v>
      </c>
      <c r="J15" s="33">
        <f t="shared" si="3"/>
        <v>0</v>
      </c>
      <c r="K15" s="22"/>
      <c r="L15" s="66"/>
      <c r="M15" s="4"/>
      <c r="N15" s="4"/>
      <c r="O15" s="4"/>
      <c r="P15" s="4"/>
      <c r="Q15" s="4"/>
      <c r="R15" s="4"/>
      <c r="S15" s="4"/>
    </row>
    <row r="16" spans="1:19" ht="15" customHeight="1" x14ac:dyDescent="0.25">
      <c r="A16" s="4"/>
      <c r="B16" s="20"/>
      <c r="C16" s="31">
        <f t="shared" si="4"/>
        <v>2021</v>
      </c>
      <c r="D16" s="69">
        <v>0</v>
      </c>
      <c r="E16" s="69">
        <v>0</v>
      </c>
      <c r="F16" s="70">
        <f t="shared" si="0"/>
        <v>0</v>
      </c>
      <c r="G16" s="32">
        <f t="shared" si="1"/>
        <v>0</v>
      </c>
      <c r="H16" s="32">
        <f t="shared" si="2"/>
        <v>0</v>
      </c>
      <c r="I16" s="73">
        <v>0</v>
      </c>
      <c r="J16" s="33">
        <f t="shared" si="3"/>
        <v>0</v>
      </c>
      <c r="K16" s="22"/>
      <c r="L16" s="66"/>
      <c r="M16" s="4"/>
      <c r="N16" s="4"/>
      <c r="O16" s="4"/>
      <c r="P16" s="4"/>
      <c r="Q16" s="4"/>
      <c r="R16" s="4"/>
      <c r="S16" s="4"/>
    </row>
    <row r="17" spans="1:19" x14ac:dyDescent="0.25">
      <c r="A17" s="4"/>
      <c r="B17" s="20"/>
      <c r="C17" s="31">
        <f t="shared" si="4"/>
        <v>2022</v>
      </c>
      <c r="D17" s="69">
        <v>0</v>
      </c>
      <c r="E17" s="69">
        <v>0</v>
      </c>
      <c r="F17" s="70">
        <f t="shared" si="0"/>
        <v>0</v>
      </c>
      <c r="G17" s="32">
        <f t="shared" si="1"/>
        <v>0</v>
      </c>
      <c r="H17" s="32">
        <f t="shared" si="2"/>
        <v>0</v>
      </c>
      <c r="I17" s="73">
        <v>0</v>
      </c>
      <c r="J17" s="33">
        <f t="shared" si="3"/>
        <v>0</v>
      </c>
      <c r="K17" s="22"/>
      <c r="L17" s="66"/>
      <c r="M17" s="4"/>
      <c r="N17" s="4">
        <v>6</v>
      </c>
      <c r="O17" s="4">
        <v>365</v>
      </c>
      <c r="P17" s="25">
        <v>1</v>
      </c>
      <c r="Q17" s="26">
        <f t="shared" ref="Q17:Q28" si="5">P17*8760*$C$6*$C$9</f>
        <v>788400</v>
      </c>
      <c r="R17" s="26">
        <v>0</v>
      </c>
      <c r="S17" s="4"/>
    </row>
    <row r="18" spans="1:19" x14ac:dyDescent="0.25">
      <c r="A18" s="4"/>
      <c r="B18" s="20"/>
      <c r="C18" s="31">
        <f t="shared" si="4"/>
        <v>2023</v>
      </c>
      <c r="D18" s="69">
        <v>0</v>
      </c>
      <c r="E18" s="69">
        <v>0</v>
      </c>
      <c r="F18" s="70">
        <f t="shared" si="0"/>
        <v>788400</v>
      </c>
      <c r="G18" s="32">
        <f t="shared" si="1"/>
        <v>0</v>
      </c>
      <c r="H18" s="32">
        <f t="shared" si="2"/>
        <v>0</v>
      </c>
      <c r="I18" s="73">
        <v>0</v>
      </c>
      <c r="J18" s="33">
        <f t="shared" si="3"/>
        <v>0</v>
      </c>
      <c r="K18" s="22"/>
      <c r="L18" s="66"/>
      <c r="M18" s="4"/>
      <c r="N18" s="4">
        <v>7</v>
      </c>
      <c r="O18" s="4">
        <f>+O17-30</f>
        <v>335</v>
      </c>
      <c r="P18" s="25">
        <f t="shared" ref="P18:P28" si="6">+O18/365</f>
        <v>0.9178082191780822</v>
      </c>
      <c r="Q18" s="26">
        <f t="shared" si="5"/>
        <v>723600</v>
      </c>
      <c r="R18" s="26">
        <f>+Q17-Q18</f>
        <v>64800</v>
      </c>
      <c r="S18" s="4"/>
    </row>
    <row r="19" spans="1:19" x14ac:dyDescent="0.25">
      <c r="A19" s="4"/>
      <c r="B19" s="20"/>
      <c r="C19" s="31">
        <f t="shared" si="4"/>
        <v>2024</v>
      </c>
      <c r="D19" s="69">
        <v>0</v>
      </c>
      <c r="E19" s="69">
        <v>0</v>
      </c>
      <c r="F19" s="70">
        <f t="shared" si="0"/>
        <v>788400</v>
      </c>
      <c r="G19" s="32">
        <f t="shared" si="1"/>
        <v>0</v>
      </c>
      <c r="H19" s="32">
        <f t="shared" si="2"/>
        <v>0</v>
      </c>
      <c r="I19" s="73">
        <v>0</v>
      </c>
      <c r="J19" s="33">
        <f t="shared" si="3"/>
        <v>0</v>
      </c>
      <c r="K19" s="22"/>
      <c r="L19" s="66"/>
      <c r="M19" s="4"/>
      <c r="N19" s="4">
        <v>8</v>
      </c>
      <c r="O19" s="4">
        <f>+O18-31</f>
        <v>304</v>
      </c>
      <c r="P19" s="25">
        <f t="shared" si="6"/>
        <v>0.83287671232876714</v>
      </c>
      <c r="Q19" s="26">
        <f t="shared" si="5"/>
        <v>656640</v>
      </c>
      <c r="R19" s="26">
        <f t="shared" ref="R19:R28" si="7">+Q18-Q19+R18</f>
        <v>131760</v>
      </c>
      <c r="S19" s="4"/>
    </row>
    <row r="20" spans="1:19" x14ac:dyDescent="0.25">
      <c r="A20" s="4"/>
      <c r="B20" s="20"/>
      <c r="C20" s="31">
        <f t="shared" si="4"/>
        <v>2025</v>
      </c>
      <c r="D20" s="69">
        <v>0</v>
      </c>
      <c r="E20" s="69">
        <v>0</v>
      </c>
      <c r="F20" s="70">
        <f t="shared" si="0"/>
        <v>788400</v>
      </c>
      <c r="G20" s="32">
        <f t="shared" si="1"/>
        <v>0</v>
      </c>
      <c r="H20" s="32">
        <f t="shared" si="2"/>
        <v>0</v>
      </c>
      <c r="I20" s="73">
        <v>0</v>
      </c>
      <c r="J20" s="33">
        <f t="shared" si="3"/>
        <v>0</v>
      </c>
      <c r="K20" s="22"/>
      <c r="L20" s="66"/>
      <c r="M20" s="4"/>
      <c r="N20" s="4">
        <v>9</v>
      </c>
      <c r="O20" s="4">
        <f>+O19-31</f>
        <v>273</v>
      </c>
      <c r="P20" s="25">
        <f t="shared" si="6"/>
        <v>0.74794520547945209</v>
      </c>
      <c r="Q20" s="26">
        <f t="shared" si="5"/>
        <v>589680</v>
      </c>
      <c r="R20" s="26">
        <f t="shared" si="7"/>
        <v>198720</v>
      </c>
      <c r="S20" s="4"/>
    </row>
    <row r="21" spans="1:19" x14ac:dyDescent="0.25">
      <c r="A21" s="4"/>
      <c r="B21" s="20"/>
      <c r="C21" s="31">
        <f t="shared" si="4"/>
        <v>2026</v>
      </c>
      <c r="D21" s="69">
        <v>0</v>
      </c>
      <c r="E21" s="69">
        <v>0</v>
      </c>
      <c r="F21" s="70">
        <f t="shared" si="0"/>
        <v>788400</v>
      </c>
      <c r="G21" s="32">
        <f t="shared" si="1"/>
        <v>0</v>
      </c>
      <c r="H21" s="32">
        <f t="shared" si="2"/>
        <v>0</v>
      </c>
      <c r="I21" s="73">
        <v>0</v>
      </c>
      <c r="J21" s="33">
        <f t="shared" si="3"/>
        <v>0</v>
      </c>
      <c r="K21" s="22"/>
      <c r="L21" s="66"/>
      <c r="M21" s="4"/>
      <c r="N21" s="4">
        <v>10</v>
      </c>
      <c r="O21" s="4">
        <f>+O20-30</f>
        <v>243</v>
      </c>
      <c r="P21" s="25">
        <f t="shared" si="6"/>
        <v>0.66575342465753429</v>
      </c>
      <c r="Q21" s="26">
        <f t="shared" si="5"/>
        <v>524880</v>
      </c>
      <c r="R21" s="26">
        <f t="shared" si="7"/>
        <v>263520</v>
      </c>
      <c r="S21" s="4"/>
    </row>
    <row r="22" spans="1:19" x14ac:dyDescent="0.25">
      <c r="A22" s="4"/>
      <c r="B22" s="20"/>
      <c r="C22" s="31">
        <f t="shared" si="4"/>
        <v>2027</v>
      </c>
      <c r="D22" s="69">
        <v>0</v>
      </c>
      <c r="E22" s="69">
        <v>0</v>
      </c>
      <c r="F22" s="70">
        <f t="shared" si="0"/>
        <v>788400</v>
      </c>
      <c r="G22" s="32">
        <f t="shared" si="1"/>
        <v>0</v>
      </c>
      <c r="H22" s="32">
        <f t="shared" si="2"/>
        <v>0</v>
      </c>
      <c r="I22" s="73">
        <v>0</v>
      </c>
      <c r="J22" s="33">
        <f t="shared" si="3"/>
        <v>0</v>
      </c>
      <c r="K22" s="22"/>
      <c r="L22" s="66"/>
      <c r="M22" s="4"/>
      <c r="N22" s="4">
        <v>11</v>
      </c>
      <c r="O22" s="4">
        <f>+O21-31</f>
        <v>212</v>
      </c>
      <c r="P22" s="25">
        <f t="shared" si="6"/>
        <v>0.58082191780821912</v>
      </c>
      <c r="Q22" s="26">
        <f t="shared" si="5"/>
        <v>457919.99999999988</v>
      </c>
      <c r="R22" s="26">
        <f t="shared" si="7"/>
        <v>330480.00000000012</v>
      </c>
      <c r="S22" s="4"/>
    </row>
    <row r="23" spans="1:19" x14ac:dyDescent="0.25">
      <c r="A23" s="4"/>
      <c r="B23" s="20"/>
      <c r="C23" s="31">
        <f t="shared" si="4"/>
        <v>2028</v>
      </c>
      <c r="D23" s="69">
        <v>0</v>
      </c>
      <c r="E23" s="69">
        <v>0</v>
      </c>
      <c r="F23" s="70">
        <f t="shared" si="0"/>
        <v>788400</v>
      </c>
      <c r="G23" s="32">
        <f t="shared" si="1"/>
        <v>0</v>
      </c>
      <c r="H23" s="32">
        <f t="shared" si="2"/>
        <v>0</v>
      </c>
      <c r="I23" s="73">
        <v>0</v>
      </c>
      <c r="J23" s="33">
        <f t="shared" si="3"/>
        <v>0</v>
      </c>
      <c r="K23" s="22"/>
      <c r="L23" s="66"/>
      <c r="M23" s="4"/>
      <c r="N23" s="4">
        <v>12</v>
      </c>
      <c r="O23" s="4">
        <f>+O22-30</f>
        <v>182</v>
      </c>
      <c r="P23" s="25">
        <f t="shared" si="6"/>
        <v>0.49863013698630138</v>
      </c>
      <c r="Q23" s="26">
        <f t="shared" si="5"/>
        <v>393120</v>
      </c>
      <c r="R23" s="26">
        <f t="shared" si="7"/>
        <v>395280</v>
      </c>
      <c r="S23" s="4"/>
    </row>
    <row r="24" spans="1:19" x14ac:dyDescent="0.25">
      <c r="A24" s="4"/>
      <c r="B24" s="20"/>
      <c r="C24" s="31">
        <f t="shared" si="4"/>
        <v>2029</v>
      </c>
      <c r="D24" s="69">
        <v>0</v>
      </c>
      <c r="E24" s="69">
        <v>0</v>
      </c>
      <c r="F24" s="70">
        <f t="shared" si="0"/>
        <v>788400</v>
      </c>
      <c r="G24" s="32">
        <f t="shared" si="1"/>
        <v>0</v>
      </c>
      <c r="H24" s="32">
        <f t="shared" si="2"/>
        <v>0</v>
      </c>
      <c r="I24" s="73">
        <v>0</v>
      </c>
      <c r="J24" s="33">
        <f t="shared" si="3"/>
        <v>0</v>
      </c>
      <c r="K24" s="22"/>
      <c r="L24" s="66"/>
      <c r="M24" s="4"/>
      <c r="N24" s="4">
        <v>1</v>
      </c>
      <c r="O24" s="4">
        <f>+O23-31</f>
        <v>151</v>
      </c>
      <c r="P24" s="25">
        <f t="shared" si="6"/>
        <v>0.41369863013698632</v>
      </c>
      <c r="Q24" s="26">
        <f t="shared" si="5"/>
        <v>326160</v>
      </c>
      <c r="R24" s="26">
        <f t="shared" si="7"/>
        <v>462240</v>
      </c>
      <c r="S24" s="4"/>
    </row>
    <row r="25" spans="1:19" x14ac:dyDescent="0.25">
      <c r="A25" s="4"/>
      <c r="B25" s="20"/>
      <c r="C25" s="31">
        <f t="shared" si="4"/>
        <v>2030</v>
      </c>
      <c r="D25" s="69">
        <v>0</v>
      </c>
      <c r="E25" s="69">
        <v>0</v>
      </c>
      <c r="F25" s="70">
        <f t="shared" si="0"/>
        <v>788400</v>
      </c>
      <c r="G25" s="32">
        <f t="shared" si="1"/>
        <v>0</v>
      </c>
      <c r="H25" s="32">
        <f t="shared" si="2"/>
        <v>0</v>
      </c>
      <c r="I25" s="73">
        <v>0</v>
      </c>
      <c r="J25" s="33">
        <f t="shared" si="3"/>
        <v>0</v>
      </c>
      <c r="K25" s="22"/>
      <c r="L25" s="66"/>
      <c r="M25" s="4"/>
      <c r="N25" s="4">
        <v>2</v>
      </c>
      <c r="O25" s="4">
        <f>+O24-31</f>
        <v>120</v>
      </c>
      <c r="P25" s="25">
        <f t="shared" si="6"/>
        <v>0.32876712328767121</v>
      </c>
      <c r="Q25" s="26">
        <f t="shared" si="5"/>
        <v>259200</v>
      </c>
      <c r="R25" s="26">
        <f t="shared" si="7"/>
        <v>529200</v>
      </c>
      <c r="S25" s="4"/>
    </row>
    <row r="26" spans="1:19" x14ac:dyDescent="0.25">
      <c r="A26" s="4"/>
      <c r="B26" s="20"/>
      <c r="C26" s="31">
        <f t="shared" si="4"/>
        <v>2031</v>
      </c>
      <c r="D26" s="69">
        <v>0</v>
      </c>
      <c r="E26" s="69">
        <v>0</v>
      </c>
      <c r="F26" s="70">
        <f t="shared" si="0"/>
        <v>788400</v>
      </c>
      <c r="G26" s="32">
        <f t="shared" si="1"/>
        <v>0</v>
      </c>
      <c r="H26" s="32">
        <f t="shared" si="2"/>
        <v>0</v>
      </c>
      <c r="I26" s="73">
        <v>0</v>
      </c>
      <c r="J26" s="33">
        <f t="shared" si="3"/>
        <v>0</v>
      </c>
      <c r="K26" s="22"/>
      <c r="L26" s="66"/>
      <c r="M26" s="4"/>
      <c r="N26" s="4">
        <v>3</v>
      </c>
      <c r="O26" s="4">
        <f>+O25-28</f>
        <v>92</v>
      </c>
      <c r="P26" s="25">
        <f t="shared" si="6"/>
        <v>0.25205479452054796</v>
      </c>
      <c r="Q26" s="26">
        <f t="shared" si="5"/>
        <v>198720</v>
      </c>
      <c r="R26" s="26">
        <f t="shared" si="7"/>
        <v>589680</v>
      </c>
      <c r="S26" s="4"/>
    </row>
    <row r="27" spans="1:19" x14ac:dyDescent="0.25">
      <c r="A27" s="4"/>
      <c r="B27" s="20"/>
      <c r="C27" s="31">
        <f t="shared" si="4"/>
        <v>2032</v>
      </c>
      <c r="D27" s="69">
        <v>0</v>
      </c>
      <c r="E27" s="69">
        <v>0</v>
      </c>
      <c r="F27" s="70">
        <f t="shared" si="0"/>
        <v>788400</v>
      </c>
      <c r="G27" s="32">
        <f t="shared" si="1"/>
        <v>0</v>
      </c>
      <c r="H27" s="32">
        <f t="shared" si="2"/>
        <v>0</v>
      </c>
      <c r="I27" s="73">
        <v>0</v>
      </c>
      <c r="J27" s="33">
        <f t="shared" si="3"/>
        <v>0</v>
      </c>
      <c r="K27" s="22"/>
      <c r="L27" s="66"/>
      <c r="M27" s="4"/>
      <c r="N27" s="4">
        <v>4</v>
      </c>
      <c r="O27" s="4">
        <f>+O26-31</f>
        <v>61</v>
      </c>
      <c r="P27" s="25">
        <f t="shared" si="6"/>
        <v>0.16712328767123288</v>
      </c>
      <c r="Q27" s="26">
        <f t="shared" si="5"/>
        <v>131760</v>
      </c>
      <c r="R27" s="26">
        <f t="shared" si="7"/>
        <v>656640</v>
      </c>
      <c r="S27" s="4"/>
    </row>
    <row r="28" spans="1:19" x14ac:dyDescent="0.25">
      <c r="A28" s="4"/>
      <c r="B28" s="20"/>
      <c r="C28" s="31">
        <f t="shared" si="4"/>
        <v>2033</v>
      </c>
      <c r="D28" s="69">
        <v>0</v>
      </c>
      <c r="E28" s="69">
        <v>0</v>
      </c>
      <c r="F28" s="70">
        <f t="shared" si="0"/>
        <v>788400</v>
      </c>
      <c r="G28" s="32">
        <f t="shared" si="1"/>
        <v>0</v>
      </c>
      <c r="H28" s="32">
        <f t="shared" si="2"/>
        <v>0</v>
      </c>
      <c r="I28" s="73">
        <v>0</v>
      </c>
      <c r="J28" s="33">
        <f t="shared" si="3"/>
        <v>0</v>
      </c>
      <c r="K28" s="22"/>
      <c r="L28" s="66"/>
      <c r="M28" s="4"/>
      <c r="N28" s="4">
        <v>5</v>
      </c>
      <c r="O28" s="4">
        <f>+O27-30</f>
        <v>31</v>
      </c>
      <c r="P28" s="25">
        <f t="shared" si="6"/>
        <v>8.4931506849315067E-2</v>
      </c>
      <c r="Q28" s="26">
        <f t="shared" si="5"/>
        <v>66960</v>
      </c>
      <c r="R28" s="26">
        <f t="shared" si="7"/>
        <v>721440</v>
      </c>
      <c r="S28" s="4"/>
    </row>
    <row r="29" spans="1:19" x14ac:dyDescent="0.25">
      <c r="A29" s="4"/>
      <c r="B29" s="20"/>
      <c r="C29" s="31">
        <f t="shared" si="4"/>
        <v>2034</v>
      </c>
      <c r="D29" s="69">
        <v>0</v>
      </c>
      <c r="E29" s="69">
        <v>0</v>
      </c>
      <c r="F29" s="70">
        <f t="shared" si="0"/>
        <v>788400</v>
      </c>
      <c r="G29" s="32">
        <f t="shared" si="1"/>
        <v>0</v>
      </c>
      <c r="H29" s="32">
        <f t="shared" si="2"/>
        <v>0</v>
      </c>
      <c r="I29" s="73">
        <v>0</v>
      </c>
      <c r="J29" s="33">
        <f t="shared" si="3"/>
        <v>0</v>
      </c>
      <c r="K29" s="22"/>
      <c r="L29" s="66"/>
      <c r="M29" s="4"/>
      <c r="N29" s="4"/>
      <c r="O29" s="4"/>
      <c r="P29" s="4"/>
      <c r="Q29" s="26"/>
      <c r="R29" s="26"/>
      <c r="S29" s="4"/>
    </row>
    <row r="30" spans="1:19" x14ac:dyDescent="0.25">
      <c r="A30" s="4"/>
      <c r="B30" s="20"/>
      <c r="C30" s="31">
        <f t="shared" si="4"/>
        <v>2035</v>
      </c>
      <c r="D30" s="69">
        <v>0</v>
      </c>
      <c r="E30" s="69">
        <v>0</v>
      </c>
      <c r="F30" s="70">
        <f t="shared" si="0"/>
        <v>788400</v>
      </c>
      <c r="G30" s="32">
        <f t="shared" si="1"/>
        <v>0</v>
      </c>
      <c r="H30" s="32">
        <f t="shared" si="2"/>
        <v>0</v>
      </c>
      <c r="I30" s="73">
        <v>0</v>
      </c>
      <c r="J30" s="33">
        <f t="shared" si="3"/>
        <v>0</v>
      </c>
      <c r="K30" s="22"/>
      <c r="L30" s="66"/>
      <c r="M30" s="4"/>
      <c r="N30" s="4"/>
      <c r="O30" s="4"/>
      <c r="P30" s="4"/>
      <c r="Q30" s="4"/>
      <c r="R30" s="4"/>
      <c r="S30" s="4"/>
    </row>
    <row r="31" spans="1:19" x14ac:dyDescent="0.25">
      <c r="A31" s="4"/>
      <c r="B31" s="20"/>
      <c r="C31" s="31">
        <f t="shared" si="4"/>
        <v>2036</v>
      </c>
      <c r="D31" s="69">
        <v>0</v>
      </c>
      <c r="E31" s="69">
        <v>0</v>
      </c>
      <c r="F31" s="70">
        <f t="shared" si="0"/>
        <v>788400</v>
      </c>
      <c r="G31" s="32">
        <f t="shared" si="1"/>
        <v>0</v>
      </c>
      <c r="H31" s="32">
        <f t="shared" si="2"/>
        <v>0</v>
      </c>
      <c r="I31" s="73">
        <v>0</v>
      </c>
      <c r="J31" s="33">
        <f t="shared" si="3"/>
        <v>0</v>
      </c>
      <c r="K31" s="22"/>
      <c r="L31" s="66"/>
      <c r="M31" s="4"/>
      <c r="N31" s="4"/>
      <c r="O31" s="4"/>
      <c r="P31" s="4"/>
      <c r="Q31" s="4"/>
      <c r="R31" s="4"/>
      <c r="S31" s="4"/>
    </row>
    <row r="32" spans="1:19" x14ac:dyDescent="0.25">
      <c r="A32" s="4"/>
      <c r="B32" s="20"/>
      <c r="C32" s="31">
        <f t="shared" si="4"/>
        <v>2037</v>
      </c>
      <c r="D32" s="69">
        <v>0</v>
      </c>
      <c r="E32" s="69">
        <v>0</v>
      </c>
      <c r="F32" s="70">
        <f t="shared" si="0"/>
        <v>788400</v>
      </c>
      <c r="G32" s="32">
        <f t="shared" si="1"/>
        <v>0</v>
      </c>
      <c r="H32" s="32">
        <f t="shared" si="2"/>
        <v>0</v>
      </c>
      <c r="I32" s="73">
        <v>0</v>
      </c>
      <c r="J32" s="33">
        <f t="shared" si="3"/>
        <v>0</v>
      </c>
      <c r="K32" s="22"/>
      <c r="L32" s="66"/>
      <c r="M32" s="4"/>
      <c r="N32" s="4"/>
      <c r="O32" s="4"/>
      <c r="P32" s="4"/>
      <c r="Q32" s="4"/>
      <c r="R32" s="4"/>
      <c r="S32" s="4"/>
    </row>
    <row r="33" spans="1:19" x14ac:dyDescent="0.25">
      <c r="A33" s="4"/>
      <c r="B33" s="20"/>
      <c r="C33" s="31">
        <f t="shared" si="4"/>
        <v>2038</v>
      </c>
      <c r="D33" s="69">
        <v>0</v>
      </c>
      <c r="E33" s="69">
        <v>0</v>
      </c>
      <c r="F33" s="70">
        <f t="shared" si="0"/>
        <v>788400</v>
      </c>
      <c r="G33" s="32">
        <f t="shared" si="1"/>
        <v>0</v>
      </c>
      <c r="H33" s="32">
        <f t="shared" si="2"/>
        <v>0</v>
      </c>
      <c r="I33" s="73">
        <v>0</v>
      </c>
      <c r="J33" s="33">
        <f t="shared" si="3"/>
        <v>0</v>
      </c>
      <c r="K33" s="22"/>
      <c r="L33" s="66"/>
      <c r="M33" s="4"/>
      <c r="N33" s="4"/>
      <c r="O33" s="4"/>
      <c r="P33" s="4"/>
      <c r="Q33" s="4"/>
      <c r="R33" s="4"/>
      <c r="S33" s="4"/>
    </row>
    <row r="34" spans="1:19" x14ac:dyDescent="0.25">
      <c r="A34" s="4"/>
      <c r="B34" s="20"/>
      <c r="C34" s="31">
        <f t="shared" si="4"/>
        <v>2039</v>
      </c>
      <c r="D34" s="69">
        <v>0</v>
      </c>
      <c r="E34" s="69">
        <v>0</v>
      </c>
      <c r="F34" s="70">
        <f t="shared" si="0"/>
        <v>788400</v>
      </c>
      <c r="G34" s="32">
        <f t="shared" si="1"/>
        <v>0</v>
      </c>
      <c r="H34" s="32">
        <f t="shared" si="2"/>
        <v>0</v>
      </c>
      <c r="I34" s="73">
        <v>0</v>
      </c>
      <c r="J34" s="33">
        <f t="shared" si="3"/>
        <v>0</v>
      </c>
      <c r="K34" s="20"/>
      <c r="L34" s="4"/>
      <c r="M34" s="4"/>
      <c r="N34" s="4"/>
      <c r="O34" s="4"/>
      <c r="P34" s="4"/>
      <c r="Q34" s="4"/>
      <c r="R34" s="4"/>
      <c r="S34" s="4"/>
    </row>
    <row r="35" spans="1:19" x14ac:dyDescent="0.25">
      <c r="A35" s="4"/>
      <c r="B35" s="20"/>
      <c r="C35" s="31">
        <f t="shared" si="4"/>
        <v>2040</v>
      </c>
      <c r="D35" s="69">
        <v>0</v>
      </c>
      <c r="E35" s="69">
        <v>0</v>
      </c>
      <c r="F35" s="70">
        <f t="shared" si="0"/>
        <v>788400</v>
      </c>
      <c r="G35" s="32">
        <f t="shared" si="1"/>
        <v>0</v>
      </c>
      <c r="H35" s="32">
        <f t="shared" si="2"/>
        <v>0</v>
      </c>
      <c r="I35" s="73">
        <v>0</v>
      </c>
      <c r="J35" s="33">
        <f t="shared" si="3"/>
        <v>0</v>
      </c>
      <c r="K35" s="20"/>
      <c r="L35" s="4"/>
      <c r="M35" s="4"/>
      <c r="N35" s="4"/>
      <c r="O35" s="4"/>
      <c r="P35" s="4"/>
      <c r="Q35" s="4"/>
      <c r="R35" s="4"/>
      <c r="S35" s="4"/>
    </row>
    <row r="36" spans="1:19" x14ac:dyDescent="0.25">
      <c r="A36" s="4"/>
      <c r="B36" s="20"/>
      <c r="C36" s="31">
        <f t="shared" si="4"/>
        <v>2041</v>
      </c>
      <c r="D36" s="69">
        <v>0</v>
      </c>
      <c r="E36" s="69">
        <v>0</v>
      </c>
      <c r="F36" s="70">
        <f t="shared" si="0"/>
        <v>788400</v>
      </c>
      <c r="G36" s="32">
        <f t="shared" si="1"/>
        <v>0</v>
      </c>
      <c r="H36" s="32">
        <f t="shared" si="2"/>
        <v>0</v>
      </c>
      <c r="I36" s="73">
        <v>0</v>
      </c>
      <c r="J36" s="33">
        <f t="shared" si="3"/>
        <v>0</v>
      </c>
      <c r="K36" s="20"/>
      <c r="L36" s="4"/>
      <c r="M36" s="4"/>
      <c r="N36" s="4"/>
      <c r="O36" s="4"/>
      <c r="P36" s="4"/>
      <c r="Q36" s="4"/>
      <c r="R36" s="4"/>
      <c r="S36" s="4"/>
    </row>
    <row r="37" spans="1:19" x14ac:dyDescent="0.25">
      <c r="A37" s="4"/>
      <c r="B37" s="20"/>
      <c r="C37" s="31">
        <f t="shared" si="4"/>
        <v>2042</v>
      </c>
      <c r="D37" s="69">
        <v>0</v>
      </c>
      <c r="E37" s="69">
        <v>0</v>
      </c>
      <c r="F37" s="70">
        <f t="shared" si="0"/>
        <v>788400</v>
      </c>
      <c r="G37" s="32">
        <f t="shared" si="1"/>
        <v>0</v>
      </c>
      <c r="H37" s="32">
        <f t="shared" si="2"/>
        <v>0</v>
      </c>
      <c r="I37" s="73">
        <v>0</v>
      </c>
      <c r="J37" s="33">
        <f t="shared" si="3"/>
        <v>0</v>
      </c>
      <c r="K37" s="20"/>
      <c r="L37" s="4"/>
      <c r="M37" s="4"/>
      <c r="N37" s="4"/>
      <c r="O37" s="4"/>
      <c r="P37" s="4"/>
      <c r="Q37" s="4"/>
      <c r="R37" s="4"/>
      <c r="S37" s="4"/>
    </row>
    <row r="38" spans="1:19" x14ac:dyDescent="0.25">
      <c r="A38" s="4"/>
      <c r="B38" s="20"/>
      <c r="C38" s="31">
        <f t="shared" si="4"/>
        <v>2043</v>
      </c>
      <c r="D38" s="69">
        <v>0</v>
      </c>
      <c r="E38" s="69">
        <v>0</v>
      </c>
      <c r="F38" s="70">
        <f t="shared" si="0"/>
        <v>0</v>
      </c>
      <c r="G38" s="32">
        <f t="shared" si="1"/>
        <v>0</v>
      </c>
      <c r="H38" s="32">
        <f t="shared" si="2"/>
        <v>0</v>
      </c>
      <c r="I38" s="73">
        <v>0</v>
      </c>
      <c r="J38" s="33">
        <f t="shared" si="3"/>
        <v>0</v>
      </c>
      <c r="K38" s="20"/>
      <c r="L38" s="4"/>
      <c r="M38" s="4"/>
      <c r="N38" s="4"/>
      <c r="O38" s="4"/>
      <c r="P38" s="4"/>
      <c r="Q38" s="4"/>
      <c r="R38" s="4"/>
      <c r="S38" s="4"/>
    </row>
    <row r="39" spans="1:19" x14ac:dyDescent="0.25">
      <c r="A39" s="4"/>
      <c r="B39" s="20"/>
      <c r="C39" s="31">
        <f t="shared" si="4"/>
        <v>2044</v>
      </c>
      <c r="D39" s="69">
        <v>0</v>
      </c>
      <c r="E39" s="69">
        <v>0</v>
      </c>
      <c r="F39" s="70">
        <f t="shared" si="0"/>
        <v>0</v>
      </c>
      <c r="G39" s="32">
        <f t="shared" si="1"/>
        <v>0</v>
      </c>
      <c r="H39" s="32">
        <f t="shared" si="2"/>
        <v>0</v>
      </c>
      <c r="I39" s="73">
        <v>0</v>
      </c>
      <c r="J39" s="33">
        <f t="shared" si="3"/>
        <v>0</v>
      </c>
      <c r="K39" s="20"/>
      <c r="L39" s="4"/>
      <c r="M39" s="4"/>
      <c r="N39" s="4"/>
      <c r="O39" s="4"/>
      <c r="P39" s="4"/>
      <c r="Q39" s="4"/>
      <c r="R39" s="4"/>
      <c r="S39" s="4"/>
    </row>
    <row r="40" spans="1:19" x14ac:dyDescent="0.25">
      <c r="A40" s="4"/>
      <c r="B40" s="20"/>
      <c r="C40" s="31">
        <f t="shared" si="4"/>
        <v>2045</v>
      </c>
      <c r="D40" s="69">
        <v>0</v>
      </c>
      <c r="E40" s="69">
        <v>0</v>
      </c>
      <c r="F40" s="70">
        <f t="shared" si="0"/>
        <v>0</v>
      </c>
      <c r="G40" s="32">
        <f t="shared" si="1"/>
        <v>0</v>
      </c>
      <c r="H40" s="32">
        <f t="shared" si="2"/>
        <v>0</v>
      </c>
      <c r="I40" s="73">
        <v>0</v>
      </c>
      <c r="J40" s="33">
        <f t="shared" si="3"/>
        <v>0</v>
      </c>
      <c r="K40" s="20"/>
      <c r="L40" s="4"/>
      <c r="M40" s="4"/>
      <c r="N40" s="4"/>
      <c r="O40" s="4"/>
      <c r="P40" s="4"/>
      <c r="Q40" s="4"/>
      <c r="R40" s="4"/>
      <c r="S40" s="4"/>
    </row>
    <row r="41" spans="1:19" x14ac:dyDescent="0.25">
      <c r="A41" s="4"/>
      <c r="B41" s="20"/>
      <c r="C41" s="31">
        <f t="shared" si="4"/>
        <v>2046</v>
      </c>
      <c r="D41" s="69">
        <v>0</v>
      </c>
      <c r="E41" s="69">
        <v>0</v>
      </c>
      <c r="F41" s="70">
        <f t="shared" si="0"/>
        <v>0</v>
      </c>
      <c r="G41" s="32">
        <f t="shared" si="1"/>
        <v>0</v>
      </c>
      <c r="H41" s="32">
        <f t="shared" si="2"/>
        <v>0</v>
      </c>
      <c r="I41" s="73">
        <v>0</v>
      </c>
      <c r="J41" s="33">
        <f t="shared" si="3"/>
        <v>0</v>
      </c>
      <c r="K41" s="20"/>
      <c r="L41" s="4"/>
      <c r="M41" s="4"/>
      <c r="N41" s="4"/>
      <c r="O41" s="4"/>
      <c r="P41" s="4"/>
      <c r="Q41" s="4"/>
      <c r="R41" s="4"/>
      <c r="S41" s="4"/>
    </row>
    <row r="42" spans="1:19" x14ac:dyDescent="0.25">
      <c r="A42" s="4"/>
      <c r="B42" s="20"/>
      <c r="C42" s="31">
        <f t="shared" si="4"/>
        <v>2047</v>
      </c>
      <c r="D42" s="69">
        <v>0</v>
      </c>
      <c r="E42" s="69">
        <v>0</v>
      </c>
      <c r="F42" s="70">
        <f t="shared" si="0"/>
        <v>0</v>
      </c>
      <c r="G42" s="32">
        <f t="shared" si="1"/>
        <v>0</v>
      </c>
      <c r="H42" s="32">
        <f t="shared" si="2"/>
        <v>0</v>
      </c>
      <c r="I42" s="73">
        <v>0</v>
      </c>
      <c r="J42" s="33">
        <f t="shared" si="3"/>
        <v>0</v>
      </c>
      <c r="K42" s="20"/>
      <c r="L42" s="4"/>
      <c r="M42" s="4"/>
      <c r="N42" s="4"/>
      <c r="O42" s="4"/>
      <c r="P42" s="4"/>
      <c r="Q42" s="4"/>
      <c r="R42" s="4"/>
      <c r="S42" s="4"/>
    </row>
    <row r="43" spans="1:19" x14ac:dyDescent="0.25">
      <c r="A43" s="4"/>
      <c r="B43" s="20"/>
      <c r="C43" s="31">
        <f t="shared" si="4"/>
        <v>2048</v>
      </c>
      <c r="D43" s="69">
        <v>0</v>
      </c>
      <c r="E43" s="69">
        <v>0</v>
      </c>
      <c r="F43" s="70">
        <f t="shared" si="0"/>
        <v>0</v>
      </c>
      <c r="G43" s="32">
        <f t="shared" si="1"/>
        <v>0</v>
      </c>
      <c r="H43" s="32">
        <f t="shared" si="2"/>
        <v>0</v>
      </c>
      <c r="I43" s="73">
        <v>0</v>
      </c>
      <c r="J43" s="33">
        <f t="shared" si="3"/>
        <v>0</v>
      </c>
      <c r="K43" s="20"/>
      <c r="L43" s="4"/>
      <c r="M43" s="4"/>
      <c r="N43" s="4"/>
      <c r="O43" s="4"/>
      <c r="P43" s="4"/>
      <c r="Q43" s="4"/>
      <c r="R43" s="4"/>
      <c r="S43" s="4"/>
    </row>
    <row r="44" spans="1:19" x14ac:dyDescent="0.25">
      <c r="A44" s="4"/>
      <c r="B44" s="20"/>
      <c r="C44" s="31">
        <f t="shared" si="4"/>
        <v>2049</v>
      </c>
      <c r="D44" s="69">
        <v>0</v>
      </c>
      <c r="E44" s="69">
        <v>0</v>
      </c>
      <c r="F44" s="70">
        <f t="shared" si="0"/>
        <v>0</v>
      </c>
      <c r="G44" s="32">
        <f t="shared" si="1"/>
        <v>0</v>
      </c>
      <c r="H44" s="32">
        <f t="shared" si="2"/>
        <v>0</v>
      </c>
      <c r="I44" s="73">
        <v>0</v>
      </c>
      <c r="J44" s="33">
        <f t="shared" si="3"/>
        <v>0</v>
      </c>
      <c r="K44" s="20"/>
      <c r="L44" s="4"/>
      <c r="M44" s="4"/>
      <c r="N44" s="4"/>
      <c r="O44" s="4"/>
      <c r="P44" s="4"/>
      <c r="Q44" s="4"/>
      <c r="R44" s="4"/>
      <c r="S44" s="4"/>
    </row>
    <row r="45" spans="1:19" ht="15.75" thickBot="1" x14ac:dyDescent="0.3">
      <c r="A45" s="4"/>
      <c r="B45" s="20"/>
      <c r="C45" s="34">
        <f t="shared" si="4"/>
        <v>2050</v>
      </c>
      <c r="D45" s="69">
        <v>0</v>
      </c>
      <c r="E45" s="71">
        <v>0</v>
      </c>
      <c r="F45" s="72">
        <f t="shared" si="0"/>
        <v>0</v>
      </c>
      <c r="G45" s="35">
        <f t="shared" si="1"/>
        <v>0</v>
      </c>
      <c r="H45" s="35">
        <f t="shared" si="2"/>
        <v>0</v>
      </c>
      <c r="I45" s="74">
        <v>0</v>
      </c>
      <c r="J45" s="36">
        <f t="shared" si="3"/>
        <v>0</v>
      </c>
      <c r="K45" s="20"/>
      <c r="L45" s="4"/>
      <c r="M45" s="4"/>
      <c r="N45" s="4"/>
      <c r="O45" s="4"/>
      <c r="P45" s="4"/>
      <c r="Q45" s="4"/>
      <c r="R45" s="4"/>
      <c r="S45" s="4"/>
    </row>
    <row r="46" spans="1:19" x14ac:dyDescent="0.25">
      <c r="A46" s="4"/>
      <c r="B46" s="20"/>
      <c r="C46" s="20"/>
      <c r="D46" s="27"/>
      <c r="E46" s="27"/>
      <c r="F46" s="23"/>
      <c r="G46" s="24"/>
      <c r="H46" s="24"/>
      <c r="I46" s="24"/>
      <c r="J46" s="20"/>
      <c r="K46" s="20"/>
      <c r="L46" s="4"/>
      <c r="M46" s="4"/>
      <c r="N46" s="4"/>
      <c r="O46" s="4"/>
      <c r="P46" s="4"/>
      <c r="Q46" s="4"/>
      <c r="R46" s="4"/>
      <c r="S46" s="4"/>
    </row>
    <row r="47" spans="1:19" x14ac:dyDescent="0.25">
      <c r="A47" s="4"/>
      <c r="B47" s="20"/>
      <c r="C47" s="20"/>
      <c r="D47" s="20"/>
      <c r="E47" s="20"/>
      <c r="F47" s="20"/>
      <c r="G47" s="20"/>
      <c r="H47" s="20"/>
      <c r="I47" s="20"/>
      <c r="J47" s="20"/>
      <c r="K47" s="20"/>
      <c r="L47" s="4"/>
      <c r="M47" s="4"/>
      <c r="N47" s="4"/>
      <c r="O47" s="4"/>
      <c r="P47" s="4"/>
      <c r="Q47" s="4"/>
      <c r="R47" s="4"/>
      <c r="S47" s="4"/>
    </row>
    <row r="48" spans="1:19" outlineLevel="1" x14ac:dyDescent="0.25">
      <c r="A48" s="4"/>
      <c r="B48" s="20" t="s">
        <v>49</v>
      </c>
      <c r="C48" s="20"/>
      <c r="D48" s="28"/>
      <c r="E48" s="28"/>
      <c r="F48" s="23">
        <f>NPV($C$10,F14:F45)*(1+$C$10)^0.5</f>
        <v>6591191.7505780188</v>
      </c>
      <c r="G48" s="24">
        <f>NPV($C$10,G14:G45)*(1+$C$10)^0.5</f>
        <v>0</v>
      </c>
      <c r="H48" s="24">
        <f>NPV($C$10,H14:H45)*(1+$C$10)^0.5</f>
        <v>0</v>
      </c>
      <c r="I48" s="24">
        <f>NPV($C$10,I14:I45)*(1+$C$10)^0.5</f>
        <v>0</v>
      </c>
      <c r="J48" s="24">
        <f>NPV($C$10,J14:J45)*(1+$C$10)^0.5</f>
        <v>0</v>
      </c>
      <c r="K48" s="20"/>
      <c r="L48" s="4"/>
      <c r="M48" s="65"/>
      <c r="N48" s="4"/>
      <c r="O48" s="4"/>
      <c r="P48" s="4"/>
      <c r="Q48" s="4"/>
      <c r="R48" s="4"/>
      <c r="S48" s="4"/>
    </row>
    <row r="49" spans="1:19" outlineLevel="1" x14ac:dyDescent="0.25">
      <c r="A49" s="4"/>
      <c r="B49" s="20" t="s">
        <v>50</v>
      </c>
      <c r="C49" s="20"/>
      <c r="D49" s="20"/>
      <c r="E49" s="20"/>
      <c r="F49" s="23">
        <f>PMT($C$10,20,F48)</f>
        <v>-622161.87347187044</v>
      </c>
      <c r="G49" s="41">
        <f>PMT($C$10,20,G48)</f>
        <v>0</v>
      </c>
      <c r="H49" s="41">
        <f>PMT($C$10,20,H48)</f>
        <v>0</v>
      </c>
      <c r="I49" s="41">
        <f>PMT($C$10,20,I48)</f>
        <v>0</v>
      </c>
      <c r="J49" s="41">
        <f>PMT($C$10,20,J48)</f>
        <v>0</v>
      </c>
      <c r="K49" s="20"/>
      <c r="L49" s="4"/>
      <c r="M49" s="65"/>
      <c r="N49" s="4"/>
      <c r="O49" s="4"/>
      <c r="P49" s="4"/>
      <c r="Q49" s="4"/>
      <c r="R49" s="4"/>
      <c r="S49" s="4"/>
    </row>
    <row r="50" spans="1:19" ht="15.75" thickBot="1" x14ac:dyDescent="0.3">
      <c r="A50" s="4"/>
      <c r="B50" s="20"/>
      <c r="C50" s="20"/>
      <c r="D50" s="20"/>
      <c r="E50" s="20"/>
      <c r="F50" s="20"/>
      <c r="G50" s="41"/>
      <c r="H50" s="20"/>
      <c r="I50" s="20"/>
      <c r="J50" s="20"/>
      <c r="K50" s="20"/>
      <c r="L50" s="4"/>
      <c r="M50" s="4"/>
      <c r="N50" s="4"/>
      <c r="O50" s="4"/>
      <c r="P50" s="4"/>
      <c r="Q50" s="4"/>
      <c r="R50" s="4"/>
      <c r="S50" s="4"/>
    </row>
    <row r="51" spans="1:19" x14ac:dyDescent="0.25">
      <c r="A51" s="4"/>
      <c r="B51" s="64" t="s">
        <v>64</v>
      </c>
      <c r="C51" s="68">
        <f>+G49/F49</f>
        <v>0</v>
      </c>
      <c r="D51" s="28"/>
      <c r="E51" s="20"/>
      <c r="F51" s="20"/>
      <c r="G51" s="63"/>
      <c r="H51" s="20"/>
      <c r="I51" s="20"/>
      <c r="J51" s="27"/>
      <c r="K51" s="20"/>
      <c r="L51" s="4"/>
      <c r="M51" s="62"/>
      <c r="N51" s="4"/>
      <c r="O51" s="4"/>
      <c r="P51" s="4"/>
      <c r="Q51" s="4"/>
      <c r="R51" s="4"/>
      <c r="S51" s="4"/>
    </row>
    <row r="52" spans="1:19" x14ac:dyDescent="0.25">
      <c r="A52" s="4"/>
      <c r="B52" s="61" t="s">
        <v>65</v>
      </c>
      <c r="C52" s="59">
        <f>H49/F49</f>
        <v>0</v>
      </c>
      <c r="D52" s="20"/>
      <c r="E52" s="20"/>
      <c r="F52" s="20"/>
      <c r="G52" s="28"/>
      <c r="H52" s="20"/>
      <c r="I52" s="20"/>
      <c r="J52" s="20"/>
      <c r="K52" s="20"/>
      <c r="L52" s="4"/>
      <c r="M52" s="4"/>
      <c r="N52" s="4"/>
      <c r="O52" s="4"/>
      <c r="P52" s="4"/>
      <c r="Q52" s="4"/>
      <c r="R52" s="4"/>
      <c r="S52" s="4"/>
    </row>
    <row r="53" spans="1:19" x14ac:dyDescent="0.25">
      <c r="A53" s="4"/>
      <c r="B53" s="60" t="s">
        <v>62</v>
      </c>
      <c r="C53" s="59">
        <f>I49/F49</f>
        <v>0</v>
      </c>
      <c r="D53" s="20"/>
      <c r="E53" s="20"/>
      <c r="F53" s="20"/>
      <c r="G53" s="20"/>
      <c r="H53" s="20"/>
      <c r="I53" s="20"/>
      <c r="J53" s="20"/>
      <c r="K53" s="20"/>
      <c r="L53" s="4"/>
      <c r="M53" s="4"/>
      <c r="N53" s="4"/>
      <c r="O53" s="4"/>
      <c r="P53" s="4"/>
      <c r="Q53" s="4"/>
      <c r="R53" s="4"/>
      <c r="S53" s="4"/>
    </row>
    <row r="54" spans="1:19" ht="15.75" thickBot="1" x14ac:dyDescent="0.3">
      <c r="A54" s="4"/>
      <c r="B54" s="58" t="s">
        <v>66</v>
      </c>
      <c r="C54" s="57">
        <f>C51-C53</f>
        <v>0</v>
      </c>
      <c r="D54" s="20"/>
      <c r="E54" s="20"/>
      <c r="F54" s="20"/>
      <c r="G54" s="20"/>
      <c r="H54" s="20"/>
      <c r="I54" s="20"/>
      <c r="J54" s="20"/>
      <c r="K54" s="20"/>
      <c r="L54" s="4"/>
      <c r="M54" s="4"/>
      <c r="N54" s="4"/>
      <c r="O54" s="4"/>
      <c r="P54" s="4"/>
      <c r="Q54" s="4"/>
      <c r="R54" s="4"/>
      <c r="S54" s="4"/>
    </row>
    <row r="55" spans="1:19" s="4" customFormat="1" x14ac:dyDescent="0.25"/>
    <row r="56" spans="1:19" s="4" customFormat="1" x14ac:dyDescent="0.25"/>
    <row r="57" spans="1:19" s="4" customFormat="1" x14ac:dyDescent="0.25"/>
    <row r="58" spans="1:19" s="4" customFormat="1" x14ac:dyDescent="0.25"/>
    <row r="59" spans="1:19" s="4" customFormat="1" x14ac:dyDescent="0.25"/>
    <row r="60" spans="1:19" s="4" customFormat="1" x14ac:dyDescent="0.25"/>
    <row r="61" spans="1:19" s="4" customFormat="1" x14ac:dyDescent="0.25"/>
    <row r="62" spans="1:19" s="4" customFormat="1" x14ac:dyDescent="0.25"/>
    <row r="63" spans="1:19" s="4" customFormat="1" x14ac:dyDescent="0.25"/>
    <row r="64" spans="1:19" s="4" customFormat="1" x14ac:dyDescent="0.25"/>
    <row r="65" s="4" customFormat="1" x14ac:dyDescent="0.25"/>
    <row r="66" s="4" customFormat="1" x14ac:dyDescent="0.25"/>
    <row r="67" s="4" customFormat="1" x14ac:dyDescent="0.25"/>
    <row r="68" s="4" customFormat="1" x14ac:dyDescent="0.25"/>
    <row r="69" s="4" customFormat="1" x14ac:dyDescent="0.25"/>
    <row r="70" s="4" customFormat="1" x14ac:dyDescent="0.25"/>
    <row r="71" s="4" customFormat="1" x14ac:dyDescent="0.25"/>
    <row r="72" s="4" customFormat="1" x14ac:dyDescent="0.25"/>
    <row r="73" s="4" customFormat="1" x14ac:dyDescent="0.25"/>
    <row r="74" s="4" customFormat="1" x14ac:dyDescent="0.25"/>
    <row r="75" s="4" customFormat="1" x14ac:dyDescent="0.25"/>
    <row r="76" s="4" customFormat="1" x14ac:dyDescent="0.25"/>
    <row r="77" s="4" customFormat="1" x14ac:dyDescent="0.25"/>
    <row r="78" s="4" customFormat="1" x14ac:dyDescent="0.25"/>
    <row r="79" s="4" customFormat="1" x14ac:dyDescent="0.25"/>
    <row r="80" s="4" customFormat="1" x14ac:dyDescent="0.25"/>
    <row r="81" s="4" customFormat="1" x14ac:dyDescent="0.25"/>
    <row r="82" s="4" customFormat="1" x14ac:dyDescent="0.25"/>
    <row r="83" s="4" customFormat="1" x14ac:dyDescent="0.25"/>
  </sheetData>
  <sheetProtection algorithmName="SHA-512" hashValue="SiaBlP3cvnu14VRmSCevMG9NYDOR+zFT6M4H3SH9qYAC5x5nYHLA9rfcge9cymaSisor7BaEHyDAwA/E8vcGaA==" saltValue="0jxPXnHQ88xRIUzbCCvGmQ==" spinCount="100000" sheet="1" objects="1" scenarios="1" selectLockedCells="1"/>
  <dataConsolidate/>
  <mergeCells count="1">
    <mergeCell ref="D12:E12"/>
  </mergeCells>
  <conditionalFormatting sqref="E14:E45">
    <cfRule type="expression" dxfId="1" priority="1">
      <formula>$F$7="N"</formula>
    </cfRule>
  </conditionalFormatting>
  <dataValidations count="1">
    <dataValidation type="list" allowBlank="1" showInputMessage="1" showErrorMessage="1" sqref="F7">
      <formula1>"Y,N"</formula1>
    </dataValidation>
  </dataValidations>
  <pageMargins left="0.7" right="0.7" top="0.75" bottom="0.75" header="0.3" footer="0.3"/>
  <pageSetup scale="58" orientation="landscape" horizont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3"/>
  <sheetViews>
    <sheetView workbookViewId="0">
      <selection activeCell="F7" sqref="F7"/>
    </sheetView>
  </sheetViews>
  <sheetFormatPr defaultRowHeight="15" outlineLevelRow="1" outlineLevelCol="1" x14ac:dyDescent="0.25"/>
  <cols>
    <col min="1" max="1" width="5.140625" style="2" customWidth="1"/>
    <col min="2" max="2" width="38.140625" style="2" customWidth="1"/>
    <col min="3" max="3" width="10.5703125" style="2" customWidth="1"/>
    <col min="4" max="4" width="18.140625" style="2" customWidth="1"/>
    <col min="5" max="5" width="22" style="2" customWidth="1"/>
    <col min="6" max="6" width="15.42578125" style="2" customWidth="1"/>
    <col min="7" max="7" width="17.5703125" style="2" bestFit="1" customWidth="1"/>
    <col min="8" max="8" width="17.28515625" style="2" customWidth="1"/>
    <col min="9" max="10" width="16" style="2" bestFit="1" customWidth="1"/>
    <col min="11" max="11" width="12.28515625" style="2" bestFit="1" customWidth="1"/>
    <col min="12" max="12" width="13.7109375" style="2" customWidth="1"/>
    <col min="13" max="13" width="16.7109375" style="2" bestFit="1" customWidth="1"/>
    <col min="14" max="14" width="16.5703125" style="2" hidden="1" customWidth="1" outlineLevel="1"/>
    <col min="15" max="16" width="9.140625" style="2" hidden="1" customWidth="1" outlineLevel="1"/>
    <col min="17" max="18" width="11.5703125" style="2" hidden="1" customWidth="1" outlineLevel="1"/>
    <col min="19" max="19" width="9.140625" style="2" collapsed="1"/>
    <col min="20" max="16384" width="9.140625" style="2"/>
  </cols>
  <sheetData>
    <row r="1" spans="1:19" x14ac:dyDescent="0.25">
      <c r="A1" s="4"/>
      <c r="B1" s="4"/>
      <c r="C1" s="4"/>
      <c r="D1" s="4"/>
      <c r="E1" s="4"/>
      <c r="F1" s="4"/>
      <c r="G1" s="4"/>
      <c r="H1" s="4"/>
      <c r="I1" s="4"/>
      <c r="J1" s="4"/>
      <c r="K1" s="4"/>
      <c r="L1" s="4"/>
      <c r="M1" s="4"/>
      <c r="N1" s="4"/>
      <c r="O1" s="4"/>
      <c r="P1" s="4"/>
      <c r="Q1" s="4"/>
      <c r="R1" s="4"/>
      <c r="S1" s="4"/>
    </row>
    <row r="2" spans="1:19" x14ac:dyDescent="0.25">
      <c r="A2" s="4"/>
      <c r="B2" s="19" t="s">
        <v>0</v>
      </c>
      <c r="C2" s="20"/>
      <c r="D2" s="20"/>
      <c r="E2" s="20"/>
      <c r="F2" s="20"/>
      <c r="G2" s="20"/>
      <c r="H2" s="20"/>
      <c r="I2" s="20"/>
      <c r="J2" s="20"/>
      <c r="K2" s="20"/>
      <c r="L2" s="4"/>
      <c r="M2" s="4"/>
      <c r="N2" s="4"/>
      <c r="O2" s="4"/>
      <c r="P2" s="4"/>
      <c r="Q2" s="4"/>
      <c r="R2" s="4"/>
      <c r="S2" s="4"/>
    </row>
    <row r="3" spans="1:19" x14ac:dyDescent="0.25">
      <c r="A3" s="4"/>
      <c r="B3" s="20"/>
      <c r="C3" s="20"/>
      <c r="D3" s="20"/>
      <c r="E3" s="20"/>
      <c r="F3" s="20"/>
      <c r="G3" s="20"/>
      <c r="H3" s="20"/>
      <c r="I3" s="20"/>
      <c r="J3" s="20"/>
      <c r="K3" s="20"/>
      <c r="L3" s="4"/>
      <c r="M3" s="4"/>
      <c r="N3" s="4"/>
      <c r="O3" s="4"/>
      <c r="P3" s="4"/>
      <c r="Q3" s="4"/>
      <c r="R3" s="4"/>
      <c r="S3" s="4"/>
    </row>
    <row r="4" spans="1:19" x14ac:dyDescent="0.25">
      <c r="A4" s="4"/>
      <c r="B4" s="20"/>
      <c r="C4" s="20"/>
      <c r="D4" s="20"/>
      <c r="E4" s="20"/>
      <c r="F4" s="20"/>
      <c r="G4" s="20"/>
      <c r="H4" s="20"/>
      <c r="I4" s="20"/>
      <c r="J4" s="20"/>
      <c r="K4" s="20"/>
      <c r="L4" s="4"/>
      <c r="M4" s="4"/>
      <c r="N4" s="4"/>
      <c r="O4" s="4"/>
      <c r="P4" s="4"/>
      <c r="Q4" s="4"/>
      <c r="R4" s="4"/>
      <c r="S4" s="4"/>
    </row>
    <row r="5" spans="1:19" x14ac:dyDescent="0.25">
      <c r="A5" s="4"/>
      <c r="B5" s="20" t="s">
        <v>16</v>
      </c>
      <c r="C5" s="75" t="s">
        <v>86</v>
      </c>
      <c r="D5" s="20"/>
      <c r="E5" s="20"/>
      <c r="F5" s="21"/>
      <c r="G5" s="20"/>
      <c r="H5" s="20"/>
      <c r="I5" s="20"/>
      <c r="J5" s="20"/>
      <c r="K5" s="20"/>
      <c r="L5" s="4"/>
      <c r="M5" s="4"/>
      <c r="N5" s="4"/>
      <c r="O5" s="4"/>
      <c r="P5" s="4"/>
      <c r="Q5" s="4"/>
      <c r="R5" s="4"/>
      <c r="S5" s="4"/>
    </row>
    <row r="6" spans="1:19" x14ac:dyDescent="0.25">
      <c r="A6" s="4"/>
      <c r="B6" s="20" t="s">
        <v>17</v>
      </c>
      <c r="C6" s="76">
        <v>200</v>
      </c>
      <c r="D6" s="20"/>
      <c r="E6" s="20" t="s">
        <v>78</v>
      </c>
      <c r="F6" s="20"/>
      <c r="G6" s="20"/>
      <c r="H6" s="20"/>
      <c r="I6" s="20"/>
      <c r="J6" s="20"/>
      <c r="K6" s="20"/>
      <c r="L6" s="4"/>
      <c r="M6" s="4"/>
      <c r="N6" s="4"/>
      <c r="O6" s="4"/>
      <c r="P6" s="4"/>
      <c r="Q6" s="4"/>
      <c r="R6" s="4"/>
      <c r="S6" s="4"/>
    </row>
    <row r="7" spans="1:19" x14ac:dyDescent="0.25">
      <c r="A7" s="4"/>
      <c r="B7" s="20" t="s">
        <v>52</v>
      </c>
      <c r="C7" s="76">
        <v>2022</v>
      </c>
      <c r="D7" s="20"/>
      <c r="E7" s="20" t="s">
        <v>76</v>
      </c>
      <c r="F7" s="78" t="s">
        <v>77</v>
      </c>
      <c r="G7" s="20"/>
      <c r="H7" s="20"/>
      <c r="I7" s="20"/>
      <c r="J7" s="20"/>
      <c r="K7" s="20"/>
      <c r="L7" s="4"/>
      <c r="M7" s="4"/>
      <c r="N7" s="4" t="s">
        <v>85</v>
      </c>
      <c r="O7" s="4">
        <f>IF(C8&lt;=5,C7,C7+1)</f>
        <v>2023</v>
      </c>
      <c r="P7" s="4"/>
      <c r="Q7" s="4"/>
      <c r="R7" s="4"/>
      <c r="S7" s="4"/>
    </row>
    <row r="8" spans="1:19" x14ac:dyDescent="0.25">
      <c r="A8" s="4"/>
      <c r="B8" s="20" t="s">
        <v>51</v>
      </c>
      <c r="C8" s="76">
        <v>6</v>
      </c>
      <c r="D8" s="20"/>
      <c r="E8" s="20"/>
      <c r="F8" s="20"/>
      <c r="G8" s="20"/>
      <c r="H8" s="20"/>
      <c r="I8" s="20"/>
      <c r="J8" s="20"/>
      <c r="K8" s="20"/>
      <c r="L8" s="4"/>
      <c r="M8" s="4"/>
      <c r="N8" s="4" t="s">
        <v>53</v>
      </c>
      <c r="O8" s="4">
        <f>IF(C8=1,C7+19,C7+20)</f>
        <v>2042</v>
      </c>
      <c r="P8" s="4"/>
      <c r="Q8" s="4"/>
      <c r="R8" s="4"/>
      <c r="S8" s="4"/>
    </row>
    <row r="9" spans="1:19" x14ac:dyDescent="0.25">
      <c r="A9" s="4"/>
      <c r="B9" s="20" t="s">
        <v>18</v>
      </c>
      <c r="C9" s="77">
        <v>0.45</v>
      </c>
      <c r="D9" s="20"/>
      <c r="E9" s="22"/>
      <c r="F9" s="20"/>
      <c r="G9" s="20"/>
      <c r="H9" s="20"/>
      <c r="I9" s="20"/>
      <c r="J9" s="20"/>
      <c r="K9" s="20"/>
      <c r="L9" s="4"/>
      <c r="M9" s="4"/>
      <c r="N9" s="4" t="s">
        <v>54</v>
      </c>
      <c r="O9" s="4">
        <f>IF(C8=1,13,C8-1)</f>
        <v>5</v>
      </c>
      <c r="P9" s="4"/>
      <c r="Q9" s="4"/>
      <c r="R9" s="4"/>
      <c r="S9" s="4"/>
    </row>
    <row r="10" spans="1:19" x14ac:dyDescent="0.25">
      <c r="A10" s="4"/>
      <c r="B10" s="20" t="s">
        <v>63</v>
      </c>
      <c r="C10" s="21">
        <v>7.0000000000000007E-2</v>
      </c>
      <c r="D10" s="20"/>
      <c r="E10" s="22"/>
      <c r="F10" s="20"/>
      <c r="G10" s="20"/>
      <c r="H10" s="20"/>
      <c r="I10" s="20"/>
      <c r="J10" s="20"/>
      <c r="K10" s="20"/>
      <c r="L10" s="4"/>
      <c r="M10" s="4"/>
      <c r="N10" s="4" t="s">
        <v>84</v>
      </c>
      <c r="O10" s="4">
        <f>IF(AND(C8&lt;=5,C8&gt;1),O8,O8+1)</f>
        <v>2043</v>
      </c>
      <c r="P10" s="4"/>
      <c r="Q10" s="4"/>
      <c r="R10" s="4"/>
      <c r="S10" s="4"/>
    </row>
    <row r="11" spans="1:19" x14ac:dyDescent="0.25">
      <c r="A11" s="4"/>
      <c r="B11" s="20"/>
      <c r="C11" s="20"/>
      <c r="D11" s="20"/>
      <c r="E11" s="20"/>
      <c r="F11" s="20"/>
      <c r="G11" s="20"/>
      <c r="H11" s="20"/>
      <c r="I11" s="20"/>
      <c r="J11" s="20"/>
      <c r="K11" s="20"/>
      <c r="L11" s="4"/>
      <c r="M11" s="4"/>
      <c r="N11" s="4"/>
      <c r="O11" s="4"/>
      <c r="P11" s="4"/>
      <c r="Q11" s="4"/>
      <c r="R11" s="4"/>
      <c r="S11" s="4"/>
    </row>
    <row r="12" spans="1:19" ht="15.75" thickBot="1" x14ac:dyDescent="0.3">
      <c r="A12" s="4"/>
      <c r="B12" s="20"/>
      <c r="C12" s="20"/>
      <c r="D12" s="86"/>
      <c r="E12" s="86"/>
      <c r="F12" s="20"/>
      <c r="G12" s="20"/>
      <c r="H12" s="20"/>
      <c r="I12" s="20"/>
      <c r="J12" s="20"/>
      <c r="K12" s="20"/>
      <c r="L12" s="4"/>
      <c r="M12" s="4"/>
      <c r="N12" s="4"/>
      <c r="O12" s="4"/>
      <c r="P12" s="4"/>
      <c r="Q12" s="4"/>
      <c r="R12" s="4"/>
      <c r="S12" s="4"/>
    </row>
    <row r="13" spans="1:19" ht="49.5" customHeight="1" x14ac:dyDescent="0.25">
      <c r="A13" s="4"/>
      <c r="B13" s="20"/>
      <c r="C13" s="67" t="s">
        <v>83</v>
      </c>
      <c r="D13" s="29" t="s">
        <v>58</v>
      </c>
      <c r="E13" s="29" t="s">
        <v>57</v>
      </c>
      <c r="F13" s="29" t="s">
        <v>56</v>
      </c>
      <c r="G13" s="29" t="s">
        <v>59</v>
      </c>
      <c r="H13" s="29" t="s">
        <v>60</v>
      </c>
      <c r="I13" s="29" t="s">
        <v>61</v>
      </c>
      <c r="J13" s="30" t="s">
        <v>27</v>
      </c>
      <c r="K13" s="20"/>
      <c r="L13" s="4"/>
      <c r="M13" s="4"/>
      <c r="N13" s="4"/>
      <c r="O13" s="4"/>
      <c r="P13" s="4"/>
      <c r="Q13" s="4"/>
      <c r="R13" s="4"/>
      <c r="S13" s="4"/>
    </row>
    <row r="14" spans="1:19" ht="15" customHeight="1" x14ac:dyDescent="0.25">
      <c r="A14" s="4"/>
      <c r="B14" s="20"/>
      <c r="C14" s="31">
        <v>2019</v>
      </c>
      <c r="D14" s="69">
        <v>0</v>
      </c>
      <c r="E14" s="69">
        <v>0</v>
      </c>
      <c r="F14" s="70">
        <f t="shared" ref="F14:F45" si="0">IF(C14=$O$7,VLOOKUP($C$8,$N$17:$R$29,4,FALSE),IF(AND(C14&gt;$O$7,C14&lt;$O$10),8760*$C$9*$C$6,IF(C14=$O$10,VLOOKUP($C$8,$N$17:$R$29,5,FALSE),0)))</f>
        <v>0</v>
      </c>
      <c r="G14" s="32">
        <f t="shared" ref="G14:G45" si="1">+F14*D14</f>
        <v>0</v>
      </c>
      <c r="H14" s="32">
        <f t="shared" ref="H14:H45" si="2">E14*F14</f>
        <v>0</v>
      </c>
      <c r="I14" s="73">
        <v>0</v>
      </c>
      <c r="J14" s="33">
        <f t="shared" ref="J14:J45" si="3">+G14-I14</f>
        <v>0</v>
      </c>
      <c r="K14" s="22"/>
      <c r="L14" s="66"/>
      <c r="M14" s="4"/>
      <c r="N14" s="4" t="s">
        <v>55</v>
      </c>
      <c r="O14" s="4"/>
      <c r="P14" s="4"/>
      <c r="Q14" s="4"/>
      <c r="R14" s="4"/>
      <c r="S14" s="4"/>
    </row>
    <row r="15" spans="1:19" ht="15" customHeight="1" x14ac:dyDescent="0.25">
      <c r="A15" s="4"/>
      <c r="B15" s="20"/>
      <c r="C15" s="31">
        <f t="shared" ref="C15:C45" si="4">+C14+1</f>
        <v>2020</v>
      </c>
      <c r="D15" s="69">
        <v>0</v>
      </c>
      <c r="E15" s="69">
        <v>0</v>
      </c>
      <c r="F15" s="70">
        <f t="shared" si="0"/>
        <v>0</v>
      </c>
      <c r="G15" s="32">
        <f t="shared" si="1"/>
        <v>0</v>
      </c>
      <c r="H15" s="32">
        <f t="shared" si="2"/>
        <v>0</v>
      </c>
      <c r="I15" s="73">
        <v>0</v>
      </c>
      <c r="J15" s="33">
        <f t="shared" si="3"/>
        <v>0</v>
      </c>
      <c r="K15" s="22"/>
      <c r="L15" s="66"/>
      <c r="M15" s="4"/>
      <c r="N15" s="4"/>
      <c r="O15" s="4"/>
      <c r="P15" s="4"/>
      <c r="Q15" s="4"/>
      <c r="R15" s="4"/>
      <c r="S15" s="4"/>
    </row>
    <row r="16" spans="1:19" ht="15" customHeight="1" x14ac:dyDescent="0.25">
      <c r="A16" s="4"/>
      <c r="B16" s="20"/>
      <c r="C16" s="31">
        <f t="shared" si="4"/>
        <v>2021</v>
      </c>
      <c r="D16" s="69">
        <v>0</v>
      </c>
      <c r="E16" s="69">
        <v>0</v>
      </c>
      <c r="F16" s="70">
        <f t="shared" si="0"/>
        <v>0</v>
      </c>
      <c r="G16" s="32">
        <f t="shared" si="1"/>
        <v>0</v>
      </c>
      <c r="H16" s="32">
        <f t="shared" si="2"/>
        <v>0</v>
      </c>
      <c r="I16" s="73">
        <v>0</v>
      </c>
      <c r="J16" s="33">
        <f t="shared" si="3"/>
        <v>0</v>
      </c>
      <c r="K16" s="22"/>
      <c r="L16" s="66"/>
      <c r="M16" s="4"/>
      <c r="N16" s="4"/>
      <c r="O16" s="4"/>
      <c r="P16" s="4"/>
      <c r="Q16" s="4"/>
      <c r="R16" s="4"/>
      <c r="S16" s="4"/>
    </row>
    <row r="17" spans="1:19" x14ac:dyDescent="0.25">
      <c r="A17" s="4"/>
      <c r="B17" s="20"/>
      <c r="C17" s="31">
        <f t="shared" si="4"/>
        <v>2022</v>
      </c>
      <c r="D17" s="69">
        <v>0</v>
      </c>
      <c r="E17" s="69">
        <v>0</v>
      </c>
      <c r="F17" s="70">
        <f t="shared" si="0"/>
        <v>0</v>
      </c>
      <c r="G17" s="32">
        <f t="shared" si="1"/>
        <v>0</v>
      </c>
      <c r="H17" s="32">
        <f t="shared" si="2"/>
        <v>0</v>
      </c>
      <c r="I17" s="73">
        <v>0</v>
      </c>
      <c r="J17" s="33">
        <f t="shared" si="3"/>
        <v>0</v>
      </c>
      <c r="K17" s="22"/>
      <c r="L17" s="66"/>
      <c r="M17" s="4"/>
      <c r="N17" s="4">
        <v>6</v>
      </c>
      <c r="O17" s="4">
        <v>365</v>
      </c>
      <c r="P17" s="25">
        <v>1</v>
      </c>
      <c r="Q17" s="26">
        <f t="shared" ref="Q17:Q28" si="5">P17*8760*$C$6*$C$9</f>
        <v>788400</v>
      </c>
      <c r="R17" s="26">
        <v>0</v>
      </c>
      <c r="S17" s="4"/>
    </row>
    <row r="18" spans="1:19" x14ac:dyDescent="0.25">
      <c r="A18" s="4"/>
      <c r="B18" s="20"/>
      <c r="C18" s="31">
        <f t="shared" si="4"/>
        <v>2023</v>
      </c>
      <c r="D18" s="69">
        <v>0</v>
      </c>
      <c r="E18" s="69">
        <v>0</v>
      </c>
      <c r="F18" s="70">
        <f t="shared" si="0"/>
        <v>788400</v>
      </c>
      <c r="G18" s="32">
        <f t="shared" si="1"/>
        <v>0</v>
      </c>
      <c r="H18" s="32">
        <f t="shared" si="2"/>
        <v>0</v>
      </c>
      <c r="I18" s="73">
        <v>0</v>
      </c>
      <c r="J18" s="33">
        <f t="shared" si="3"/>
        <v>0</v>
      </c>
      <c r="K18" s="22"/>
      <c r="L18" s="66"/>
      <c r="M18" s="4"/>
      <c r="N18" s="4">
        <v>7</v>
      </c>
      <c r="O18" s="4">
        <f>+O17-30</f>
        <v>335</v>
      </c>
      <c r="P18" s="25">
        <f t="shared" ref="P18:P28" si="6">+O18/365</f>
        <v>0.9178082191780822</v>
      </c>
      <c r="Q18" s="26">
        <f t="shared" si="5"/>
        <v>723600</v>
      </c>
      <c r="R18" s="26">
        <f>+Q17-Q18</f>
        <v>64800</v>
      </c>
      <c r="S18" s="4"/>
    </row>
    <row r="19" spans="1:19" x14ac:dyDescent="0.25">
      <c r="A19" s="4"/>
      <c r="B19" s="20"/>
      <c r="C19" s="31">
        <f t="shared" si="4"/>
        <v>2024</v>
      </c>
      <c r="D19" s="69">
        <v>0</v>
      </c>
      <c r="E19" s="69">
        <v>0</v>
      </c>
      <c r="F19" s="70">
        <f t="shared" si="0"/>
        <v>788400</v>
      </c>
      <c r="G19" s="32">
        <f t="shared" si="1"/>
        <v>0</v>
      </c>
      <c r="H19" s="32">
        <f t="shared" si="2"/>
        <v>0</v>
      </c>
      <c r="I19" s="73">
        <v>0</v>
      </c>
      <c r="J19" s="33">
        <f t="shared" si="3"/>
        <v>0</v>
      </c>
      <c r="K19" s="22"/>
      <c r="L19" s="66"/>
      <c r="M19" s="4"/>
      <c r="N19" s="4">
        <v>8</v>
      </c>
      <c r="O19" s="4">
        <f>+O18-31</f>
        <v>304</v>
      </c>
      <c r="P19" s="25">
        <f t="shared" si="6"/>
        <v>0.83287671232876714</v>
      </c>
      <c r="Q19" s="26">
        <f t="shared" si="5"/>
        <v>656640</v>
      </c>
      <c r="R19" s="26">
        <f t="shared" ref="R19:R28" si="7">+Q18-Q19+R18</f>
        <v>131760</v>
      </c>
      <c r="S19" s="4"/>
    </row>
    <row r="20" spans="1:19" x14ac:dyDescent="0.25">
      <c r="A20" s="4"/>
      <c r="B20" s="20"/>
      <c r="C20" s="31">
        <f t="shared" si="4"/>
        <v>2025</v>
      </c>
      <c r="D20" s="69">
        <v>0</v>
      </c>
      <c r="E20" s="69">
        <v>0</v>
      </c>
      <c r="F20" s="70">
        <f t="shared" si="0"/>
        <v>788400</v>
      </c>
      <c r="G20" s="32">
        <f t="shared" si="1"/>
        <v>0</v>
      </c>
      <c r="H20" s="32">
        <f t="shared" si="2"/>
        <v>0</v>
      </c>
      <c r="I20" s="73">
        <v>0</v>
      </c>
      <c r="J20" s="33">
        <f t="shared" si="3"/>
        <v>0</v>
      </c>
      <c r="K20" s="22"/>
      <c r="L20" s="66"/>
      <c r="M20" s="4"/>
      <c r="N20" s="4">
        <v>9</v>
      </c>
      <c r="O20" s="4">
        <f>+O19-31</f>
        <v>273</v>
      </c>
      <c r="P20" s="25">
        <f t="shared" si="6"/>
        <v>0.74794520547945209</v>
      </c>
      <c r="Q20" s="26">
        <f t="shared" si="5"/>
        <v>589680</v>
      </c>
      <c r="R20" s="26">
        <f t="shared" si="7"/>
        <v>198720</v>
      </c>
      <c r="S20" s="4"/>
    </row>
    <row r="21" spans="1:19" x14ac:dyDescent="0.25">
      <c r="A21" s="4"/>
      <c r="B21" s="20"/>
      <c r="C21" s="31">
        <f t="shared" si="4"/>
        <v>2026</v>
      </c>
      <c r="D21" s="69">
        <v>0</v>
      </c>
      <c r="E21" s="69">
        <v>0</v>
      </c>
      <c r="F21" s="70">
        <f t="shared" si="0"/>
        <v>788400</v>
      </c>
      <c r="G21" s="32">
        <f t="shared" si="1"/>
        <v>0</v>
      </c>
      <c r="H21" s="32">
        <f t="shared" si="2"/>
        <v>0</v>
      </c>
      <c r="I21" s="73">
        <v>0</v>
      </c>
      <c r="J21" s="33">
        <f t="shared" si="3"/>
        <v>0</v>
      </c>
      <c r="K21" s="22"/>
      <c r="L21" s="66"/>
      <c r="M21" s="4"/>
      <c r="N21" s="4">
        <v>10</v>
      </c>
      <c r="O21" s="4">
        <f>+O20-30</f>
        <v>243</v>
      </c>
      <c r="P21" s="25">
        <f t="shared" si="6"/>
        <v>0.66575342465753429</v>
      </c>
      <c r="Q21" s="26">
        <f t="shared" si="5"/>
        <v>524880</v>
      </c>
      <c r="R21" s="26">
        <f t="shared" si="7"/>
        <v>263520</v>
      </c>
      <c r="S21" s="4"/>
    </row>
    <row r="22" spans="1:19" x14ac:dyDescent="0.25">
      <c r="A22" s="4"/>
      <c r="B22" s="20"/>
      <c r="C22" s="31">
        <f t="shared" si="4"/>
        <v>2027</v>
      </c>
      <c r="D22" s="69">
        <v>0</v>
      </c>
      <c r="E22" s="69">
        <v>0</v>
      </c>
      <c r="F22" s="70">
        <f t="shared" si="0"/>
        <v>788400</v>
      </c>
      <c r="G22" s="32">
        <f t="shared" si="1"/>
        <v>0</v>
      </c>
      <c r="H22" s="32">
        <f t="shared" si="2"/>
        <v>0</v>
      </c>
      <c r="I22" s="73">
        <v>0</v>
      </c>
      <c r="J22" s="33">
        <f t="shared" si="3"/>
        <v>0</v>
      </c>
      <c r="K22" s="22"/>
      <c r="L22" s="66"/>
      <c r="M22" s="4"/>
      <c r="N22" s="4">
        <v>11</v>
      </c>
      <c r="O22" s="4">
        <f>+O21-31</f>
        <v>212</v>
      </c>
      <c r="P22" s="25">
        <f t="shared" si="6"/>
        <v>0.58082191780821912</v>
      </c>
      <c r="Q22" s="26">
        <f t="shared" si="5"/>
        <v>457919.99999999988</v>
      </c>
      <c r="R22" s="26">
        <f t="shared" si="7"/>
        <v>330480.00000000012</v>
      </c>
      <c r="S22" s="4"/>
    </row>
    <row r="23" spans="1:19" x14ac:dyDescent="0.25">
      <c r="A23" s="4"/>
      <c r="B23" s="20"/>
      <c r="C23" s="31">
        <f t="shared" si="4"/>
        <v>2028</v>
      </c>
      <c r="D23" s="69">
        <v>0</v>
      </c>
      <c r="E23" s="69">
        <v>0</v>
      </c>
      <c r="F23" s="70">
        <f t="shared" si="0"/>
        <v>788400</v>
      </c>
      <c r="G23" s="32">
        <f t="shared" si="1"/>
        <v>0</v>
      </c>
      <c r="H23" s="32">
        <f t="shared" si="2"/>
        <v>0</v>
      </c>
      <c r="I23" s="73">
        <v>0</v>
      </c>
      <c r="J23" s="33">
        <f t="shared" si="3"/>
        <v>0</v>
      </c>
      <c r="K23" s="22"/>
      <c r="L23" s="66"/>
      <c r="M23" s="4"/>
      <c r="N23" s="4">
        <v>12</v>
      </c>
      <c r="O23" s="4">
        <f>+O22-30</f>
        <v>182</v>
      </c>
      <c r="P23" s="25">
        <f t="shared" si="6"/>
        <v>0.49863013698630138</v>
      </c>
      <c r="Q23" s="26">
        <f t="shared" si="5"/>
        <v>393120</v>
      </c>
      <c r="R23" s="26">
        <f t="shared" si="7"/>
        <v>395280</v>
      </c>
      <c r="S23" s="4"/>
    </row>
    <row r="24" spans="1:19" x14ac:dyDescent="0.25">
      <c r="A24" s="4"/>
      <c r="B24" s="20"/>
      <c r="C24" s="31">
        <f t="shared" si="4"/>
        <v>2029</v>
      </c>
      <c r="D24" s="69">
        <v>0</v>
      </c>
      <c r="E24" s="69">
        <v>0</v>
      </c>
      <c r="F24" s="70">
        <f t="shared" si="0"/>
        <v>788400</v>
      </c>
      <c r="G24" s="32">
        <f t="shared" si="1"/>
        <v>0</v>
      </c>
      <c r="H24" s="32">
        <f t="shared" si="2"/>
        <v>0</v>
      </c>
      <c r="I24" s="73">
        <v>0</v>
      </c>
      <c r="J24" s="33">
        <f t="shared" si="3"/>
        <v>0</v>
      </c>
      <c r="K24" s="22"/>
      <c r="L24" s="66"/>
      <c r="M24" s="4"/>
      <c r="N24" s="4">
        <v>1</v>
      </c>
      <c r="O24" s="4">
        <f>+O23-31</f>
        <v>151</v>
      </c>
      <c r="P24" s="25">
        <f t="shared" si="6"/>
        <v>0.41369863013698632</v>
      </c>
      <c r="Q24" s="26">
        <f t="shared" si="5"/>
        <v>326160</v>
      </c>
      <c r="R24" s="26">
        <f t="shared" si="7"/>
        <v>462240</v>
      </c>
      <c r="S24" s="4"/>
    </row>
    <row r="25" spans="1:19" x14ac:dyDescent="0.25">
      <c r="A25" s="4"/>
      <c r="B25" s="20"/>
      <c r="C25" s="31">
        <f t="shared" si="4"/>
        <v>2030</v>
      </c>
      <c r="D25" s="69">
        <v>0</v>
      </c>
      <c r="E25" s="69">
        <v>0</v>
      </c>
      <c r="F25" s="70">
        <f t="shared" si="0"/>
        <v>788400</v>
      </c>
      <c r="G25" s="32">
        <f t="shared" si="1"/>
        <v>0</v>
      </c>
      <c r="H25" s="32">
        <f t="shared" si="2"/>
        <v>0</v>
      </c>
      <c r="I25" s="73">
        <v>0</v>
      </c>
      <c r="J25" s="33">
        <f t="shared" si="3"/>
        <v>0</v>
      </c>
      <c r="K25" s="22"/>
      <c r="L25" s="66"/>
      <c r="M25" s="4"/>
      <c r="N25" s="4">
        <v>2</v>
      </c>
      <c r="O25" s="4">
        <f>+O24-31</f>
        <v>120</v>
      </c>
      <c r="P25" s="25">
        <f t="shared" si="6"/>
        <v>0.32876712328767121</v>
      </c>
      <c r="Q25" s="26">
        <f t="shared" si="5"/>
        <v>259200</v>
      </c>
      <c r="R25" s="26">
        <f t="shared" si="7"/>
        <v>529200</v>
      </c>
      <c r="S25" s="4"/>
    </row>
    <row r="26" spans="1:19" x14ac:dyDescent="0.25">
      <c r="A26" s="4"/>
      <c r="B26" s="20"/>
      <c r="C26" s="31">
        <f t="shared" si="4"/>
        <v>2031</v>
      </c>
      <c r="D26" s="69">
        <v>0</v>
      </c>
      <c r="E26" s="69">
        <v>0</v>
      </c>
      <c r="F26" s="70">
        <f t="shared" si="0"/>
        <v>788400</v>
      </c>
      <c r="G26" s="32">
        <f t="shared" si="1"/>
        <v>0</v>
      </c>
      <c r="H26" s="32">
        <f t="shared" si="2"/>
        <v>0</v>
      </c>
      <c r="I26" s="73">
        <v>0</v>
      </c>
      <c r="J26" s="33">
        <f t="shared" si="3"/>
        <v>0</v>
      </c>
      <c r="K26" s="22"/>
      <c r="L26" s="66"/>
      <c r="M26" s="4"/>
      <c r="N26" s="4">
        <v>3</v>
      </c>
      <c r="O26" s="4">
        <f>+O25-28</f>
        <v>92</v>
      </c>
      <c r="P26" s="25">
        <f t="shared" si="6"/>
        <v>0.25205479452054796</v>
      </c>
      <c r="Q26" s="26">
        <f t="shared" si="5"/>
        <v>198720</v>
      </c>
      <c r="R26" s="26">
        <f t="shared" si="7"/>
        <v>589680</v>
      </c>
      <c r="S26" s="4"/>
    </row>
    <row r="27" spans="1:19" x14ac:dyDescent="0.25">
      <c r="A27" s="4"/>
      <c r="B27" s="20"/>
      <c r="C27" s="31">
        <f t="shared" si="4"/>
        <v>2032</v>
      </c>
      <c r="D27" s="69">
        <v>0</v>
      </c>
      <c r="E27" s="69">
        <v>0</v>
      </c>
      <c r="F27" s="70">
        <f t="shared" si="0"/>
        <v>788400</v>
      </c>
      <c r="G27" s="32">
        <f t="shared" si="1"/>
        <v>0</v>
      </c>
      <c r="H27" s="32">
        <f t="shared" si="2"/>
        <v>0</v>
      </c>
      <c r="I27" s="73">
        <v>0</v>
      </c>
      <c r="J27" s="33">
        <f t="shared" si="3"/>
        <v>0</v>
      </c>
      <c r="K27" s="22"/>
      <c r="L27" s="66"/>
      <c r="M27" s="4"/>
      <c r="N27" s="4">
        <v>4</v>
      </c>
      <c r="O27" s="4">
        <f>+O26-31</f>
        <v>61</v>
      </c>
      <c r="P27" s="25">
        <f t="shared" si="6"/>
        <v>0.16712328767123288</v>
      </c>
      <c r="Q27" s="26">
        <f t="shared" si="5"/>
        <v>131760</v>
      </c>
      <c r="R27" s="26">
        <f t="shared" si="7"/>
        <v>656640</v>
      </c>
      <c r="S27" s="4"/>
    </row>
    <row r="28" spans="1:19" x14ac:dyDescent="0.25">
      <c r="A28" s="4"/>
      <c r="B28" s="20"/>
      <c r="C28" s="31">
        <f t="shared" si="4"/>
        <v>2033</v>
      </c>
      <c r="D28" s="69">
        <v>0</v>
      </c>
      <c r="E28" s="69">
        <v>0</v>
      </c>
      <c r="F28" s="70">
        <f t="shared" si="0"/>
        <v>788400</v>
      </c>
      <c r="G28" s="32">
        <f t="shared" si="1"/>
        <v>0</v>
      </c>
      <c r="H28" s="32">
        <f t="shared" si="2"/>
        <v>0</v>
      </c>
      <c r="I28" s="73">
        <v>0</v>
      </c>
      <c r="J28" s="33">
        <f t="shared" si="3"/>
        <v>0</v>
      </c>
      <c r="K28" s="22"/>
      <c r="L28" s="66"/>
      <c r="M28" s="4"/>
      <c r="N28" s="4">
        <v>5</v>
      </c>
      <c r="O28" s="4">
        <f>+O27-30</f>
        <v>31</v>
      </c>
      <c r="P28" s="25">
        <f t="shared" si="6"/>
        <v>8.4931506849315067E-2</v>
      </c>
      <c r="Q28" s="26">
        <f t="shared" si="5"/>
        <v>66960</v>
      </c>
      <c r="R28" s="26">
        <f t="shared" si="7"/>
        <v>721440</v>
      </c>
      <c r="S28" s="4"/>
    </row>
    <row r="29" spans="1:19" x14ac:dyDescent="0.25">
      <c r="A29" s="4"/>
      <c r="B29" s="20"/>
      <c r="C29" s="31">
        <f t="shared" si="4"/>
        <v>2034</v>
      </c>
      <c r="D29" s="69">
        <v>0</v>
      </c>
      <c r="E29" s="69">
        <v>0</v>
      </c>
      <c r="F29" s="70">
        <f t="shared" si="0"/>
        <v>788400</v>
      </c>
      <c r="G29" s="32">
        <f t="shared" si="1"/>
        <v>0</v>
      </c>
      <c r="H29" s="32">
        <f t="shared" si="2"/>
        <v>0</v>
      </c>
      <c r="I29" s="73">
        <v>0</v>
      </c>
      <c r="J29" s="33">
        <f t="shared" si="3"/>
        <v>0</v>
      </c>
      <c r="K29" s="22"/>
      <c r="L29" s="66"/>
      <c r="M29" s="4"/>
      <c r="N29" s="4"/>
      <c r="O29" s="4"/>
      <c r="P29" s="4"/>
      <c r="Q29" s="26"/>
      <c r="R29" s="26"/>
      <c r="S29" s="4"/>
    </row>
    <row r="30" spans="1:19" x14ac:dyDescent="0.25">
      <c r="A30" s="4"/>
      <c r="B30" s="20"/>
      <c r="C30" s="31">
        <f t="shared" si="4"/>
        <v>2035</v>
      </c>
      <c r="D30" s="69">
        <v>0</v>
      </c>
      <c r="E30" s="69">
        <v>0</v>
      </c>
      <c r="F30" s="70">
        <f t="shared" si="0"/>
        <v>788400</v>
      </c>
      <c r="G30" s="32">
        <f t="shared" si="1"/>
        <v>0</v>
      </c>
      <c r="H30" s="32">
        <f t="shared" si="2"/>
        <v>0</v>
      </c>
      <c r="I30" s="73">
        <v>0</v>
      </c>
      <c r="J30" s="33">
        <f t="shared" si="3"/>
        <v>0</v>
      </c>
      <c r="K30" s="22"/>
      <c r="L30" s="66"/>
      <c r="M30" s="4"/>
      <c r="N30" s="4"/>
      <c r="O30" s="4"/>
      <c r="P30" s="4"/>
      <c r="Q30" s="4"/>
      <c r="R30" s="4"/>
      <c r="S30" s="4"/>
    </row>
    <row r="31" spans="1:19" x14ac:dyDescent="0.25">
      <c r="A31" s="4"/>
      <c r="B31" s="20"/>
      <c r="C31" s="31">
        <f t="shared" si="4"/>
        <v>2036</v>
      </c>
      <c r="D31" s="69">
        <v>0</v>
      </c>
      <c r="E31" s="69">
        <v>0</v>
      </c>
      <c r="F31" s="70">
        <f t="shared" si="0"/>
        <v>788400</v>
      </c>
      <c r="G31" s="32">
        <f t="shared" si="1"/>
        <v>0</v>
      </c>
      <c r="H31" s="32">
        <f t="shared" si="2"/>
        <v>0</v>
      </c>
      <c r="I31" s="73">
        <v>0</v>
      </c>
      <c r="J31" s="33">
        <f t="shared" si="3"/>
        <v>0</v>
      </c>
      <c r="K31" s="22"/>
      <c r="L31" s="66"/>
      <c r="M31" s="4"/>
      <c r="N31" s="4"/>
      <c r="O31" s="4"/>
      <c r="P31" s="4"/>
      <c r="Q31" s="4"/>
      <c r="R31" s="4"/>
      <c r="S31" s="4"/>
    </row>
    <row r="32" spans="1:19" x14ac:dyDescent="0.25">
      <c r="A32" s="4"/>
      <c r="B32" s="20"/>
      <c r="C32" s="31">
        <f t="shared" si="4"/>
        <v>2037</v>
      </c>
      <c r="D32" s="69">
        <v>0</v>
      </c>
      <c r="E32" s="69">
        <v>0</v>
      </c>
      <c r="F32" s="70">
        <f t="shared" si="0"/>
        <v>788400</v>
      </c>
      <c r="G32" s="32">
        <f t="shared" si="1"/>
        <v>0</v>
      </c>
      <c r="H32" s="32">
        <f t="shared" si="2"/>
        <v>0</v>
      </c>
      <c r="I32" s="73">
        <v>0</v>
      </c>
      <c r="J32" s="33">
        <f t="shared" si="3"/>
        <v>0</v>
      </c>
      <c r="K32" s="22"/>
      <c r="L32" s="66"/>
      <c r="M32" s="4"/>
      <c r="N32" s="4"/>
      <c r="O32" s="4"/>
      <c r="P32" s="4"/>
      <c r="Q32" s="4"/>
      <c r="R32" s="4"/>
      <c r="S32" s="4"/>
    </row>
    <row r="33" spans="1:19" x14ac:dyDescent="0.25">
      <c r="A33" s="4"/>
      <c r="B33" s="20"/>
      <c r="C33" s="31">
        <f t="shared" si="4"/>
        <v>2038</v>
      </c>
      <c r="D33" s="69">
        <v>0</v>
      </c>
      <c r="E33" s="69">
        <v>0</v>
      </c>
      <c r="F33" s="70">
        <f t="shared" si="0"/>
        <v>788400</v>
      </c>
      <c r="G33" s="32">
        <f t="shared" si="1"/>
        <v>0</v>
      </c>
      <c r="H33" s="32">
        <f t="shared" si="2"/>
        <v>0</v>
      </c>
      <c r="I33" s="73">
        <v>0</v>
      </c>
      <c r="J33" s="33">
        <f t="shared" si="3"/>
        <v>0</v>
      </c>
      <c r="K33" s="22"/>
      <c r="L33" s="66"/>
      <c r="M33" s="4"/>
      <c r="N33" s="4"/>
      <c r="O33" s="4"/>
      <c r="P33" s="4"/>
      <c r="Q33" s="4"/>
      <c r="R33" s="4"/>
      <c r="S33" s="4"/>
    </row>
    <row r="34" spans="1:19" x14ac:dyDescent="0.25">
      <c r="A34" s="4"/>
      <c r="B34" s="20"/>
      <c r="C34" s="31">
        <f t="shared" si="4"/>
        <v>2039</v>
      </c>
      <c r="D34" s="69">
        <v>0</v>
      </c>
      <c r="E34" s="69">
        <v>0</v>
      </c>
      <c r="F34" s="70">
        <f t="shared" si="0"/>
        <v>788400</v>
      </c>
      <c r="G34" s="32">
        <f t="shared" si="1"/>
        <v>0</v>
      </c>
      <c r="H34" s="32">
        <f t="shared" si="2"/>
        <v>0</v>
      </c>
      <c r="I34" s="73">
        <v>0</v>
      </c>
      <c r="J34" s="33">
        <f t="shared" si="3"/>
        <v>0</v>
      </c>
      <c r="K34" s="20"/>
      <c r="L34" s="4"/>
      <c r="M34" s="4"/>
      <c r="N34" s="4"/>
      <c r="O34" s="4"/>
      <c r="P34" s="4"/>
      <c r="Q34" s="4"/>
      <c r="R34" s="4"/>
      <c r="S34" s="4"/>
    </row>
    <row r="35" spans="1:19" x14ac:dyDescent="0.25">
      <c r="A35" s="4"/>
      <c r="B35" s="20"/>
      <c r="C35" s="31">
        <f t="shared" si="4"/>
        <v>2040</v>
      </c>
      <c r="D35" s="69">
        <v>0</v>
      </c>
      <c r="E35" s="69">
        <v>0</v>
      </c>
      <c r="F35" s="70">
        <f t="shared" si="0"/>
        <v>788400</v>
      </c>
      <c r="G35" s="32">
        <f t="shared" si="1"/>
        <v>0</v>
      </c>
      <c r="H35" s="32">
        <f t="shared" si="2"/>
        <v>0</v>
      </c>
      <c r="I35" s="73">
        <v>0</v>
      </c>
      <c r="J35" s="33">
        <f t="shared" si="3"/>
        <v>0</v>
      </c>
      <c r="K35" s="20"/>
      <c r="L35" s="4"/>
      <c r="M35" s="4"/>
      <c r="N35" s="4"/>
      <c r="O35" s="4"/>
      <c r="P35" s="4"/>
      <c r="Q35" s="4"/>
      <c r="R35" s="4"/>
      <c r="S35" s="4"/>
    </row>
    <row r="36" spans="1:19" x14ac:dyDescent="0.25">
      <c r="A36" s="4"/>
      <c r="B36" s="20"/>
      <c r="C36" s="31">
        <f t="shared" si="4"/>
        <v>2041</v>
      </c>
      <c r="D36" s="69">
        <v>0</v>
      </c>
      <c r="E36" s="69">
        <v>0</v>
      </c>
      <c r="F36" s="70">
        <f t="shared" si="0"/>
        <v>788400</v>
      </c>
      <c r="G36" s="32">
        <f t="shared" si="1"/>
        <v>0</v>
      </c>
      <c r="H36" s="32">
        <f t="shared" si="2"/>
        <v>0</v>
      </c>
      <c r="I36" s="73">
        <v>0</v>
      </c>
      <c r="J36" s="33">
        <f t="shared" si="3"/>
        <v>0</v>
      </c>
      <c r="K36" s="20"/>
      <c r="L36" s="4"/>
      <c r="M36" s="4"/>
      <c r="N36" s="4"/>
      <c r="O36" s="4"/>
      <c r="P36" s="4"/>
      <c r="Q36" s="4"/>
      <c r="R36" s="4"/>
      <c r="S36" s="4"/>
    </row>
    <row r="37" spans="1:19" x14ac:dyDescent="0.25">
      <c r="A37" s="4"/>
      <c r="B37" s="20"/>
      <c r="C37" s="31">
        <f t="shared" si="4"/>
        <v>2042</v>
      </c>
      <c r="D37" s="69">
        <v>0</v>
      </c>
      <c r="E37" s="69">
        <v>0</v>
      </c>
      <c r="F37" s="70">
        <f t="shared" si="0"/>
        <v>788400</v>
      </c>
      <c r="G37" s="32">
        <f t="shared" si="1"/>
        <v>0</v>
      </c>
      <c r="H37" s="32">
        <f t="shared" si="2"/>
        <v>0</v>
      </c>
      <c r="I37" s="73">
        <v>0</v>
      </c>
      <c r="J37" s="33">
        <f t="shared" si="3"/>
        <v>0</v>
      </c>
      <c r="K37" s="20"/>
      <c r="L37" s="4"/>
      <c r="M37" s="4"/>
      <c r="N37" s="4"/>
      <c r="O37" s="4"/>
      <c r="P37" s="4"/>
      <c r="Q37" s="4"/>
      <c r="R37" s="4"/>
      <c r="S37" s="4"/>
    </row>
    <row r="38" spans="1:19" x14ac:dyDescent="0.25">
      <c r="A38" s="4"/>
      <c r="B38" s="20"/>
      <c r="C38" s="31">
        <f t="shared" si="4"/>
        <v>2043</v>
      </c>
      <c r="D38" s="69">
        <v>0</v>
      </c>
      <c r="E38" s="69">
        <v>0</v>
      </c>
      <c r="F38" s="70">
        <f t="shared" si="0"/>
        <v>0</v>
      </c>
      <c r="G38" s="32">
        <f t="shared" si="1"/>
        <v>0</v>
      </c>
      <c r="H38" s="32">
        <f t="shared" si="2"/>
        <v>0</v>
      </c>
      <c r="I38" s="73">
        <v>0</v>
      </c>
      <c r="J38" s="33">
        <f t="shared" si="3"/>
        <v>0</v>
      </c>
      <c r="K38" s="20"/>
      <c r="L38" s="4"/>
      <c r="M38" s="4"/>
      <c r="N38" s="4"/>
      <c r="O38" s="4"/>
      <c r="P38" s="4"/>
      <c r="Q38" s="4"/>
      <c r="R38" s="4"/>
      <c r="S38" s="4"/>
    </row>
    <row r="39" spans="1:19" x14ac:dyDescent="0.25">
      <c r="A39" s="4"/>
      <c r="B39" s="20"/>
      <c r="C39" s="31">
        <f t="shared" si="4"/>
        <v>2044</v>
      </c>
      <c r="D39" s="69">
        <v>0</v>
      </c>
      <c r="E39" s="69">
        <v>0</v>
      </c>
      <c r="F39" s="70">
        <f t="shared" si="0"/>
        <v>0</v>
      </c>
      <c r="G39" s="32">
        <f t="shared" si="1"/>
        <v>0</v>
      </c>
      <c r="H39" s="32">
        <f t="shared" si="2"/>
        <v>0</v>
      </c>
      <c r="I39" s="73">
        <v>0</v>
      </c>
      <c r="J39" s="33">
        <f t="shared" si="3"/>
        <v>0</v>
      </c>
      <c r="K39" s="20"/>
      <c r="L39" s="4"/>
      <c r="M39" s="4"/>
      <c r="N39" s="4"/>
      <c r="O39" s="4"/>
      <c r="P39" s="4"/>
      <c r="Q39" s="4"/>
      <c r="R39" s="4"/>
      <c r="S39" s="4"/>
    </row>
    <row r="40" spans="1:19" x14ac:dyDescent="0.25">
      <c r="A40" s="4"/>
      <c r="B40" s="20"/>
      <c r="C40" s="31">
        <f t="shared" si="4"/>
        <v>2045</v>
      </c>
      <c r="D40" s="69">
        <v>0</v>
      </c>
      <c r="E40" s="69">
        <v>0</v>
      </c>
      <c r="F40" s="70">
        <f t="shared" si="0"/>
        <v>0</v>
      </c>
      <c r="G40" s="32">
        <f t="shared" si="1"/>
        <v>0</v>
      </c>
      <c r="H40" s="32">
        <f t="shared" si="2"/>
        <v>0</v>
      </c>
      <c r="I40" s="73">
        <v>0</v>
      </c>
      <c r="J40" s="33">
        <f t="shared" si="3"/>
        <v>0</v>
      </c>
      <c r="K40" s="20"/>
      <c r="L40" s="4"/>
      <c r="M40" s="4"/>
      <c r="N40" s="4"/>
      <c r="O40" s="4"/>
      <c r="P40" s="4"/>
      <c r="Q40" s="4"/>
      <c r="R40" s="4"/>
      <c r="S40" s="4"/>
    </row>
    <row r="41" spans="1:19" x14ac:dyDescent="0.25">
      <c r="A41" s="4"/>
      <c r="B41" s="20"/>
      <c r="C41" s="31">
        <f t="shared" si="4"/>
        <v>2046</v>
      </c>
      <c r="D41" s="69">
        <v>0</v>
      </c>
      <c r="E41" s="69">
        <v>0</v>
      </c>
      <c r="F41" s="70">
        <f t="shared" si="0"/>
        <v>0</v>
      </c>
      <c r="G41" s="32">
        <f t="shared" si="1"/>
        <v>0</v>
      </c>
      <c r="H41" s="32">
        <f t="shared" si="2"/>
        <v>0</v>
      </c>
      <c r="I41" s="73">
        <v>0</v>
      </c>
      <c r="J41" s="33">
        <f t="shared" si="3"/>
        <v>0</v>
      </c>
      <c r="K41" s="20"/>
      <c r="L41" s="4"/>
      <c r="M41" s="4"/>
      <c r="N41" s="4"/>
      <c r="O41" s="4"/>
      <c r="P41" s="4"/>
      <c r="Q41" s="4"/>
      <c r="R41" s="4"/>
      <c r="S41" s="4"/>
    </row>
    <row r="42" spans="1:19" x14ac:dyDescent="0.25">
      <c r="A42" s="4"/>
      <c r="B42" s="20"/>
      <c r="C42" s="31">
        <f t="shared" si="4"/>
        <v>2047</v>
      </c>
      <c r="D42" s="69">
        <v>0</v>
      </c>
      <c r="E42" s="69">
        <v>0</v>
      </c>
      <c r="F42" s="70">
        <f t="shared" si="0"/>
        <v>0</v>
      </c>
      <c r="G42" s="32">
        <f t="shared" si="1"/>
        <v>0</v>
      </c>
      <c r="H42" s="32">
        <f t="shared" si="2"/>
        <v>0</v>
      </c>
      <c r="I42" s="73">
        <v>0</v>
      </c>
      <c r="J42" s="33">
        <f t="shared" si="3"/>
        <v>0</v>
      </c>
      <c r="K42" s="20"/>
      <c r="L42" s="4"/>
      <c r="M42" s="4"/>
      <c r="N42" s="4"/>
      <c r="O42" s="4"/>
      <c r="P42" s="4"/>
      <c r="Q42" s="4"/>
      <c r="R42" s="4"/>
      <c r="S42" s="4"/>
    </row>
    <row r="43" spans="1:19" x14ac:dyDescent="0.25">
      <c r="A43" s="4"/>
      <c r="B43" s="20"/>
      <c r="C43" s="31">
        <f t="shared" si="4"/>
        <v>2048</v>
      </c>
      <c r="D43" s="69">
        <v>0</v>
      </c>
      <c r="E43" s="69">
        <v>0</v>
      </c>
      <c r="F43" s="70">
        <f t="shared" si="0"/>
        <v>0</v>
      </c>
      <c r="G43" s="32">
        <f t="shared" si="1"/>
        <v>0</v>
      </c>
      <c r="H43" s="32">
        <f t="shared" si="2"/>
        <v>0</v>
      </c>
      <c r="I43" s="73">
        <v>0</v>
      </c>
      <c r="J43" s="33">
        <f t="shared" si="3"/>
        <v>0</v>
      </c>
      <c r="K43" s="20"/>
      <c r="L43" s="4"/>
      <c r="M43" s="4"/>
      <c r="N43" s="4"/>
      <c r="O43" s="4"/>
      <c r="P43" s="4"/>
      <c r="Q43" s="4"/>
      <c r="R43" s="4"/>
      <c r="S43" s="4"/>
    </row>
    <row r="44" spans="1:19" x14ac:dyDescent="0.25">
      <c r="A44" s="4"/>
      <c r="B44" s="20"/>
      <c r="C44" s="31">
        <f t="shared" si="4"/>
        <v>2049</v>
      </c>
      <c r="D44" s="69">
        <v>0</v>
      </c>
      <c r="E44" s="69">
        <v>0</v>
      </c>
      <c r="F44" s="70">
        <f t="shared" si="0"/>
        <v>0</v>
      </c>
      <c r="G44" s="32">
        <f t="shared" si="1"/>
        <v>0</v>
      </c>
      <c r="H44" s="32">
        <f t="shared" si="2"/>
        <v>0</v>
      </c>
      <c r="I44" s="73">
        <v>0</v>
      </c>
      <c r="J44" s="33">
        <f t="shared" si="3"/>
        <v>0</v>
      </c>
      <c r="K44" s="20"/>
      <c r="L44" s="4"/>
      <c r="M44" s="4"/>
      <c r="N44" s="4"/>
      <c r="O44" s="4"/>
      <c r="P44" s="4"/>
      <c r="Q44" s="4"/>
      <c r="R44" s="4"/>
      <c r="S44" s="4"/>
    </row>
    <row r="45" spans="1:19" ht="15.75" thickBot="1" x14ac:dyDescent="0.3">
      <c r="A45" s="4"/>
      <c r="B45" s="20"/>
      <c r="C45" s="34">
        <f t="shared" si="4"/>
        <v>2050</v>
      </c>
      <c r="D45" s="71">
        <v>0</v>
      </c>
      <c r="E45" s="71">
        <v>0</v>
      </c>
      <c r="F45" s="72">
        <f t="shared" si="0"/>
        <v>0</v>
      </c>
      <c r="G45" s="35">
        <f t="shared" si="1"/>
        <v>0</v>
      </c>
      <c r="H45" s="35">
        <f t="shared" si="2"/>
        <v>0</v>
      </c>
      <c r="I45" s="74">
        <v>0</v>
      </c>
      <c r="J45" s="36">
        <f t="shared" si="3"/>
        <v>0</v>
      </c>
      <c r="K45" s="20"/>
      <c r="L45" s="4"/>
      <c r="M45" s="4"/>
      <c r="N45" s="4"/>
      <c r="O45" s="4"/>
      <c r="P45" s="4"/>
      <c r="Q45" s="4"/>
      <c r="R45" s="4"/>
      <c r="S45" s="4"/>
    </row>
    <row r="46" spans="1:19" x14ac:dyDescent="0.25">
      <c r="A46" s="4"/>
      <c r="B46" s="20"/>
      <c r="C46" s="20"/>
      <c r="D46" s="27"/>
      <c r="E46" s="27"/>
      <c r="F46" s="23"/>
      <c r="G46" s="24"/>
      <c r="H46" s="24"/>
      <c r="I46" s="24"/>
      <c r="J46" s="20"/>
      <c r="K46" s="20"/>
      <c r="L46" s="4"/>
      <c r="M46" s="4"/>
      <c r="N46" s="4"/>
      <c r="O46" s="4"/>
      <c r="P46" s="4"/>
      <c r="Q46" s="4"/>
      <c r="R46" s="4"/>
      <c r="S46" s="4"/>
    </row>
    <row r="47" spans="1:19" x14ac:dyDescent="0.25">
      <c r="A47" s="4"/>
      <c r="B47" s="20"/>
      <c r="C47" s="20"/>
      <c r="D47" s="20"/>
      <c r="E47" s="20"/>
      <c r="F47" s="20"/>
      <c r="G47" s="20"/>
      <c r="H47" s="20"/>
      <c r="I47" s="20"/>
      <c r="J47" s="20"/>
      <c r="K47" s="20"/>
      <c r="L47" s="4"/>
      <c r="M47" s="4"/>
      <c r="N47" s="4"/>
      <c r="O47" s="4"/>
      <c r="P47" s="4"/>
      <c r="Q47" s="4"/>
      <c r="R47" s="4"/>
      <c r="S47" s="4"/>
    </row>
    <row r="48" spans="1:19" outlineLevel="1" x14ac:dyDescent="0.25">
      <c r="A48" s="4"/>
      <c r="B48" s="20" t="s">
        <v>49</v>
      </c>
      <c r="C48" s="20"/>
      <c r="D48" s="28"/>
      <c r="E48" s="28"/>
      <c r="F48" s="23">
        <f>NPV($C$10,F14:F45)*(1+$C$10)^0.5</f>
        <v>6591191.7505780188</v>
      </c>
      <c r="G48" s="24">
        <f>NPV($C$10,G14:G45)*(1+$C$10)^0.5</f>
        <v>0</v>
      </c>
      <c r="H48" s="24">
        <f>NPV($C$10,H14:H45)*(1+$C$10)^0.5</f>
        <v>0</v>
      </c>
      <c r="I48" s="24">
        <f>NPV($C$10,I14:I45)*(1+$C$10)^0.5</f>
        <v>0</v>
      </c>
      <c r="J48" s="24">
        <f>NPV($C$10,J14:J45)*(1+$C$10)^0.5</f>
        <v>0</v>
      </c>
      <c r="K48" s="20"/>
      <c r="L48" s="4"/>
      <c r="M48" s="65"/>
      <c r="N48" s="4"/>
      <c r="O48" s="4"/>
      <c r="P48" s="4"/>
      <c r="Q48" s="4"/>
      <c r="R48" s="4"/>
      <c r="S48" s="4"/>
    </row>
    <row r="49" spans="1:19" outlineLevel="1" x14ac:dyDescent="0.25">
      <c r="A49" s="4"/>
      <c r="B49" s="20" t="s">
        <v>50</v>
      </c>
      <c r="C49" s="20"/>
      <c r="D49" s="20"/>
      <c r="E49" s="20"/>
      <c r="F49" s="23">
        <f>PMT($C$10,20,F48)</f>
        <v>-622161.87347187044</v>
      </c>
      <c r="G49" s="41">
        <f>PMT($C$10,20,G48)</f>
        <v>0</v>
      </c>
      <c r="H49" s="41">
        <f>PMT($C$10,20,H48)</f>
        <v>0</v>
      </c>
      <c r="I49" s="41">
        <f>PMT($C$10,20,I48)</f>
        <v>0</v>
      </c>
      <c r="J49" s="41">
        <f>PMT($C$10,20,J48)</f>
        <v>0</v>
      </c>
      <c r="K49" s="20"/>
      <c r="L49" s="4"/>
      <c r="M49" s="65"/>
      <c r="N49" s="4"/>
      <c r="O49" s="4"/>
      <c r="P49" s="4"/>
      <c r="Q49" s="4"/>
      <c r="R49" s="4"/>
      <c r="S49" s="4"/>
    </row>
    <row r="50" spans="1:19" ht="15.75" thickBot="1" x14ac:dyDescent="0.3">
      <c r="A50" s="4"/>
      <c r="B50" s="20"/>
      <c r="C50" s="20"/>
      <c r="D50" s="20"/>
      <c r="E50" s="20"/>
      <c r="F50" s="20"/>
      <c r="G50" s="41"/>
      <c r="H50" s="20"/>
      <c r="I50" s="20"/>
      <c r="J50" s="20"/>
      <c r="K50" s="20"/>
      <c r="L50" s="4"/>
      <c r="M50" s="4"/>
      <c r="N50" s="4"/>
      <c r="O50" s="4"/>
      <c r="P50" s="4"/>
      <c r="Q50" s="4"/>
      <c r="R50" s="4"/>
      <c r="S50" s="4"/>
    </row>
    <row r="51" spans="1:19" x14ac:dyDescent="0.25">
      <c r="A51" s="4"/>
      <c r="B51" s="64" t="s">
        <v>64</v>
      </c>
      <c r="C51" s="68">
        <f>+G49/F49</f>
        <v>0</v>
      </c>
      <c r="D51" s="28"/>
      <c r="E51" s="20"/>
      <c r="F51" s="20"/>
      <c r="G51" s="63"/>
      <c r="H51" s="20"/>
      <c r="I51" s="20"/>
      <c r="J51" s="27"/>
      <c r="K51" s="20"/>
      <c r="L51" s="4"/>
      <c r="M51" s="62"/>
      <c r="N51" s="4"/>
      <c r="O51" s="4"/>
      <c r="P51" s="4"/>
      <c r="Q51" s="4"/>
      <c r="R51" s="4"/>
      <c r="S51" s="4"/>
    </row>
    <row r="52" spans="1:19" x14ac:dyDescent="0.25">
      <c r="A52" s="4"/>
      <c r="B52" s="61" t="s">
        <v>65</v>
      </c>
      <c r="C52" s="59">
        <f>H49/F49</f>
        <v>0</v>
      </c>
      <c r="D52" s="20"/>
      <c r="E52" s="20"/>
      <c r="F52" s="20"/>
      <c r="G52" s="28"/>
      <c r="H52" s="20"/>
      <c r="I52" s="20"/>
      <c r="J52" s="20"/>
      <c r="K52" s="20"/>
      <c r="L52" s="4"/>
      <c r="M52" s="4"/>
      <c r="N52" s="4"/>
      <c r="O52" s="4"/>
      <c r="P52" s="4"/>
      <c r="Q52" s="4"/>
      <c r="R52" s="4"/>
      <c r="S52" s="4"/>
    </row>
    <row r="53" spans="1:19" x14ac:dyDescent="0.25">
      <c r="A53" s="4"/>
      <c r="B53" s="60" t="s">
        <v>62</v>
      </c>
      <c r="C53" s="59">
        <f>I49/F49</f>
        <v>0</v>
      </c>
      <c r="D53" s="20"/>
      <c r="E53" s="20"/>
      <c r="F53" s="20"/>
      <c r="G53" s="20"/>
      <c r="H53" s="20"/>
      <c r="I53" s="20"/>
      <c r="J53" s="20"/>
      <c r="K53" s="20"/>
      <c r="L53" s="4"/>
      <c r="M53" s="4"/>
      <c r="N53" s="4"/>
      <c r="O53" s="4"/>
      <c r="P53" s="4"/>
      <c r="Q53" s="4"/>
      <c r="R53" s="4"/>
      <c r="S53" s="4"/>
    </row>
    <row r="54" spans="1:19" ht="15.75" thickBot="1" x14ac:dyDescent="0.3">
      <c r="A54" s="4"/>
      <c r="B54" s="58" t="s">
        <v>66</v>
      </c>
      <c r="C54" s="57">
        <f>C51-C53</f>
        <v>0</v>
      </c>
      <c r="D54" s="20"/>
      <c r="E54" s="20"/>
      <c r="F54" s="20"/>
      <c r="G54" s="20"/>
      <c r="H54" s="20"/>
      <c r="I54" s="20"/>
      <c r="J54" s="20"/>
      <c r="K54" s="20"/>
      <c r="L54" s="4"/>
      <c r="M54" s="4"/>
      <c r="N54" s="4"/>
      <c r="O54" s="4"/>
      <c r="P54" s="4"/>
      <c r="Q54" s="4"/>
      <c r="R54" s="4"/>
      <c r="S54" s="4"/>
    </row>
    <row r="55" spans="1:19" s="4" customFormat="1" x14ac:dyDescent="0.25"/>
    <row r="56" spans="1:19" s="4" customFormat="1" x14ac:dyDescent="0.25"/>
    <row r="57" spans="1:19" s="4" customFormat="1" x14ac:dyDescent="0.25"/>
    <row r="58" spans="1:19" s="4" customFormat="1" x14ac:dyDescent="0.25"/>
    <row r="59" spans="1:19" s="4" customFormat="1" x14ac:dyDescent="0.25"/>
    <row r="60" spans="1:19" s="4" customFormat="1" x14ac:dyDescent="0.25"/>
    <row r="61" spans="1:19" s="4" customFormat="1" x14ac:dyDescent="0.25"/>
    <row r="62" spans="1:19" s="4" customFormat="1" x14ac:dyDescent="0.25"/>
    <row r="63" spans="1:19" s="4" customFormat="1" x14ac:dyDescent="0.25"/>
    <row r="64" spans="1:19" s="4" customFormat="1" x14ac:dyDescent="0.25"/>
    <row r="65" s="4" customFormat="1" x14ac:dyDescent="0.25"/>
    <row r="66" s="4" customFormat="1" x14ac:dyDescent="0.25"/>
    <row r="67" s="4" customFormat="1" x14ac:dyDescent="0.25"/>
    <row r="68" s="4" customFormat="1" x14ac:dyDescent="0.25"/>
    <row r="69" s="4" customFormat="1" x14ac:dyDescent="0.25"/>
    <row r="70" s="4" customFormat="1" x14ac:dyDescent="0.25"/>
    <row r="71" s="4" customFormat="1" x14ac:dyDescent="0.25"/>
    <row r="72" s="4" customFormat="1" x14ac:dyDescent="0.25"/>
    <row r="73" s="4" customFormat="1" x14ac:dyDescent="0.25"/>
    <row r="74" s="4" customFormat="1" x14ac:dyDescent="0.25"/>
    <row r="75" s="4" customFormat="1" x14ac:dyDescent="0.25"/>
    <row r="76" s="4" customFormat="1" x14ac:dyDescent="0.25"/>
    <row r="77" s="4" customFormat="1" x14ac:dyDescent="0.25"/>
    <row r="78" s="4" customFormat="1" x14ac:dyDescent="0.25"/>
    <row r="79" s="4" customFormat="1" x14ac:dyDescent="0.25"/>
    <row r="80" s="4" customFormat="1" x14ac:dyDescent="0.25"/>
    <row r="81" s="4" customFormat="1" x14ac:dyDescent="0.25"/>
    <row r="82" s="4" customFormat="1" x14ac:dyDescent="0.25"/>
    <row r="83" s="4" customFormat="1" x14ac:dyDescent="0.25"/>
  </sheetData>
  <sheetProtection algorithmName="SHA-512" hashValue="L6FKordgQRyCiQXgaMT24dY4TF55+7/SX11ViIJalFB5OpeymCrXskTRpK84MTRHwB9eYOHNlOQPTTUv1uplLw==" saltValue="ZNSAlG1cNT811CgWUzeJOg==" spinCount="100000" sheet="1" objects="1" scenarios="1" selectLockedCells="1"/>
  <dataConsolidate/>
  <mergeCells count="1">
    <mergeCell ref="D12:E12"/>
  </mergeCells>
  <conditionalFormatting sqref="E14:E45">
    <cfRule type="expression" dxfId="0" priority="1">
      <formula>$F$7="N"</formula>
    </cfRule>
  </conditionalFormatting>
  <dataValidations count="1">
    <dataValidation type="list" allowBlank="1" showInputMessage="1" showErrorMessage="1" sqref="F7">
      <formula1>"Y,N"</formula1>
    </dataValidation>
  </dataValidations>
  <pageMargins left="0.7" right="0.7" top="0.75" bottom="0.75" header="0.3" footer="0.3"/>
  <pageSetup scale="58" orientation="landscape" horizont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6"/>
  <sheetViews>
    <sheetView view="pageBreakPreview" zoomScale="60" zoomScaleNormal="100" workbookViewId="0">
      <selection activeCell="B25" sqref="B25"/>
    </sheetView>
  </sheetViews>
  <sheetFormatPr defaultRowHeight="15" x14ac:dyDescent="0.25"/>
  <cols>
    <col min="1" max="1" width="5.42578125" style="2" customWidth="1"/>
    <col min="2" max="2" width="104.28515625" style="2" bestFit="1" customWidth="1"/>
    <col min="3" max="16384" width="9.140625" style="2"/>
  </cols>
  <sheetData>
    <row r="1" spans="1:3" s="45" customFormat="1" x14ac:dyDescent="0.25">
      <c r="A1" s="43"/>
      <c r="B1" s="44"/>
      <c r="C1" s="43"/>
    </row>
    <row r="2" spans="1:3" s="45" customFormat="1" ht="15.75" thickBot="1" x14ac:dyDescent="0.3">
      <c r="A2" s="43"/>
      <c r="B2" s="44"/>
      <c r="C2" s="43"/>
    </row>
    <row r="3" spans="1:3" s="45" customFormat="1" ht="17.25" thickBot="1" x14ac:dyDescent="0.3">
      <c r="A3" s="43"/>
      <c r="B3" s="46" t="s">
        <v>47</v>
      </c>
      <c r="C3" s="47"/>
    </row>
    <row r="4" spans="1:3" s="45" customFormat="1" x14ac:dyDescent="0.25">
      <c r="A4" s="43"/>
      <c r="B4" s="44"/>
      <c r="C4" s="43"/>
    </row>
    <row r="5" spans="1:3" s="45" customFormat="1" ht="30.75" thickBot="1" x14ac:dyDescent="0.3">
      <c r="A5" s="43"/>
      <c r="B5" s="48" t="s">
        <v>29</v>
      </c>
      <c r="C5" s="43"/>
    </row>
    <row r="6" spans="1:3" s="45" customFormat="1" x14ac:dyDescent="0.25">
      <c r="A6" s="43"/>
      <c r="B6" s="49"/>
      <c r="C6" s="43"/>
    </row>
    <row r="7" spans="1:3" s="45" customFormat="1" x14ac:dyDescent="0.25">
      <c r="A7" s="43"/>
      <c r="B7" s="50" t="s">
        <v>39</v>
      </c>
      <c r="C7" s="43"/>
    </row>
    <row r="8" spans="1:3" s="45" customFormat="1" x14ac:dyDescent="0.25">
      <c r="A8" s="43"/>
      <c r="B8" s="51" t="s">
        <v>32</v>
      </c>
      <c r="C8" s="43"/>
    </row>
    <row r="9" spans="1:3" s="45" customFormat="1" x14ac:dyDescent="0.25">
      <c r="A9" s="43"/>
      <c r="B9" s="51" t="s">
        <v>33</v>
      </c>
      <c r="C9" s="43"/>
    </row>
    <row r="10" spans="1:3" s="45" customFormat="1" ht="30" x14ac:dyDescent="0.25">
      <c r="A10" s="43"/>
      <c r="B10" s="51" t="s">
        <v>34</v>
      </c>
      <c r="C10" s="43"/>
    </row>
    <row r="11" spans="1:3" s="45" customFormat="1" ht="30" x14ac:dyDescent="0.25">
      <c r="A11" s="43"/>
      <c r="B11" s="51" t="s">
        <v>35</v>
      </c>
      <c r="C11" s="43"/>
    </row>
    <row r="12" spans="1:3" s="45" customFormat="1" ht="48.75" customHeight="1" x14ac:dyDescent="0.25">
      <c r="A12" s="43"/>
      <c r="B12" s="50" t="s">
        <v>30</v>
      </c>
      <c r="C12" s="43"/>
    </row>
    <row r="13" spans="1:3" s="45" customFormat="1" ht="68.25" customHeight="1" x14ac:dyDescent="0.25">
      <c r="A13" s="43"/>
      <c r="B13" s="50" t="s">
        <v>38</v>
      </c>
      <c r="C13" s="43"/>
    </row>
    <row r="14" spans="1:3" s="45" customFormat="1" ht="42" customHeight="1" x14ac:dyDescent="0.25">
      <c r="A14" s="43"/>
      <c r="B14" s="50" t="s">
        <v>82</v>
      </c>
      <c r="C14" s="43"/>
    </row>
    <row r="15" spans="1:3" s="45" customFormat="1" ht="42" customHeight="1" x14ac:dyDescent="0.25">
      <c r="A15" s="43"/>
      <c r="B15" s="50" t="s">
        <v>79</v>
      </c>
      <c r="C15" s="43"/>
    </row>
    <row r="16" spans="1:3" s="45" customFormat="1" ht="36.75" customHeight="1" x14ac:dyDescent="0.25">
      <c r="A16" s="43"/>
      <c r="B16" s="50" t="s">
        <v>37</v>
      </c>
      <c r="C16" s="43"/>
    </row>
    <row r="17" spans="1:3" s="45" customFormat="1" ht="36.75" customHeight="1" x14ac:dyDescent="0.25">
      <c r="A17" s="43"/>
      <c r="B17" s="50" t="s">
        <v>67</v>
      </c>
      <c r="C17" s="43"/>
    </row>
    <row r="18" spans="1:3" s="45" customFormat="1" ht="46.5" customHeight="1" x14ac:dyDescent="0.25">
      <c r="A18" s="43"/>
      <c r="B18" s="50" t="s">
        <v>36</v>
      </c>
      <c r="C18" s="43"/>
    </row>
    <row r="19" spans="1:3" s="45" customFormat="1" ht="12" customHeight="1" x14ac:dyDescent="0.25">
      <c r="A19" s="43"/>
      <c r="B19" s="50"/>
      <c r="C19" s="43"/>
    </row>
    <row r="20" spans="1:3" s="45" customFormat="1" ht="16.5" customHeight="1" thickBot="1" x14ac:dyDescent="0.3">
      <c r="A20" s="43"/>
      <c r="B20" s="52" t="s">
        <v>80</v>
      </c>
      <c r="C20" s="43"/>
    </row>
    <row r="21" spans="1:3" ht="46.5" customHeight="1" thickBot="1" x14ac:dyDescent="0.3">
      <c r="A21" s="4"/>
      <c r="B21" s="42"/>
      <c r="C21" s="4"/>
    </row>
    <row r="22" spans="1:3" x14ac:dyDescent="0.25">
      <c r="A22" s="4"/>
      <c r="B22" s="17" t="s">
        <v>40</v>
      </c>
      <c r="C22" s="4"/>
    </row>
    <row r="23" spans="1:3" ht="35.25" customHeight="1" x14ac:dyDescent="0.25">
      <c r="A23" s="4"/>
      <c r="B23" s="17" t="s">
        <v>31</v>
      </c>
      <c r="C23" s="4"/>
    </row>
    <row r="24" spans="1:3" x14ac:dyDescent="0.25">
      <c r="A24" s="4"/>
      <c r="B24" s="17" t="s">
        <v>19</v>
      </c>
      <c r="C24" s="4"/>
    </row>
    <row r="25" spans="1:3" ht="32.25" customHeight="1" x14ac:dyDescent="0.25">
      <c r="A25" s="4"/>
      <c r="B25" s="17" t="s">
        <v>31</v>
      </c>
      <c r="C25" s="4"/>
    </row>
    <row r="26" spans="1:3" x14ac:dyDescent="0.25">
      <c r="A26" s="4"/>
      <c r="B26" s="17" t="s">
        <v>68</v>
      </c>
      <c r="C26" s="4"/>
    </row>
    <row r="27" spans="1:3" ht="15.75" thickBot="1" x14ac:dyDescent="0.3">
      <c r="A27" s="4"/>
      <c r="B27" s="18"/>
      <c r="C27" s="4"/>
    </row>
    <row r="28" spans="1:3" x14ac:dyDescent="0.25">
      <c r="A28" s="4"/>
      <c r="B28" s="3"/>
      <c r="C28" s="4"/>
    </row>
    <row r="29" spans="1:3" x14ac:dyDescent="0.25">
      <c r="B29" s="1"/>
    </row>
    <row r="30" spans="1:3" x14ac:dyDescent="0.25">
      <c r="B30" s="1"/>
    </row>
    <row r="31" spans="1:3" x14ac:dyDescent="0.25">
      <c r="B31" s="1"/>
    </row>
    <row r="32" spans="1:3" x14ac:dyDescent="0.25">
      <c r="B32" s="1"/>
    </row>
    <row r="33" spans="2:2" x14ac:dyDescent="0.25">
      <c r="B33" s="1"/>
    </row>
    <row r="34" spans="2:2" x14ac:dyDescent="0.25">
      <c r="B34" s="1"/>
    </row>
    <row r="35" spans="2:2" x14ac:dyDescent="0.25">
      <c r="B35" s="1"/>
    </row>
    <row r="36" spans="2:2" x14ac:dyDescent="0.25">
      <c r="B36" s="1"/>
    </row>
    <row r="37" spans="2:2" x14ac:dyDescent="0.25">
      <c r="B37" s="1"/>
    </row>
    <row r="38" spans="2:2" x14ac:dyDescent="0.25">
      <c r="B38" s="1"/>
    </row>
    <row r="39" spans="2:2" x14ac:dyDescent="0.25">
      <c r="B39" s="1"/>
    </row>
    <row r="40" spans="2:2" x14ac:dyDescent="0.25">
      <c r="B40" s="1"/>
    </row>
    <row r="41" spans="2:2" x14ac:dyDescent="0.25">
      <c r="B41" s="1"/>
    </row>
    <row r="42" spans="2:2" x14ac:dyDescent="0.25">
      <c r="B42" s="1"/>
    </row>
    <row r="43" spans="2:2" x14ac:dyDescent="0.25">
      <c r="B43" s="1"/>
    </row>
    <row r="44" spans="2:2" x14ac:dyDescent="0.25">
      <c r="B44" s="1"/>
    </row>
    <row r="45" spans="2:2" x14ac:dyDescent="0.25">
      <c r="B45" s="1"/>
    </row>
    <row r="46" spans="2:2" x14ac:dyDescent="0.25">
      <c r="B46" s="1"/>
    </row>
  </sheetData>
  <protectedRanges>
    <protectedRange algorithmName="SHA-512" hashValue="WwjW1ouIp2QUrNX+V/fsSnUX1tvtO+gSI4oUgb8ymO9W5kbk5b8LXdHufzkkiS1cyyZZpI5MY/xqeisIPpJkFg==" saltValue="2EFALIFux5JVMC2MeeW65Q==" spinCount="100000" sqref="B1:B20" name="Range1"/>
  </protectedRanges>
  <pageMargins left="0.25" right="0.25" top="0.75" bottom="0.75" header="0.3" footer="0.3"/>
  <pageSetup scale="87"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Bid Summary</vt:lpstr>
      <vt:lpstr>Base Offer </vt:lpstr>
      <vt:lpstr>Alt Offer</vt:lpstr>
      <vt:lpstr>Commitments</vt:lpstr>
    </vt:vector>
  </TitlesOfParts>
  <Company>Bates White,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Mossburg</dc:creator>
  <cp:lastModifiedBy>Frank Mossburg</cp:lastModifiedBy>
  <cp:lastPrinted>2018-09-14T17:54:21Z</cp:lastPrinted>
  <dcterms:created xsi:type="dcterms:W3CDTF">2018-08-14T16:01:13Z</dcterms:created>
  <dcterms:modified xsi:type="dcterms:W3CDTF">2018-12-10T19:23:05Z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{BC5036A8-5ED8-4909-AD1C-29904AF883FF}</vt:lpwstr>
  </property>
</Properties>
</file>